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tabRatio="798" activeTab="0"/>
  </bookViews>
  <sheets>
    <sheet name="Télescope" sheetId="1" r:id="rId1"/>
    <sheet name="Astro-Professional" sheetId="2" r:id="rId2"/>
    <sheet name="Baader" sheetId="3" r:id="rId3"/>
    <sheet name="Bresser" sheetId="4" r:id="rId4"/>
    <sheet name="Celestron" sheetId="5" r:id="rId5"/>
    <sheet name="Coronado" sheetId="6" r:id="rId6"/>
    <sheet name="Explore Scientific" sheetId="7" r:id="rId7"/>
    <sheet name="Kepler" sheetId="8" r:id="rId8"/>
    <sheet name="Meade" sheetId="9" r:id="rId9"/>
    <sheet name="Nikon" sheetId="10" r:id="rId10"/>
    <sheet name="Orion" sheetId="11" r:id="rId11"/>
    <sheet name="Pentax" sheetId="12" r:id="rId12"/>
    <sheet name="Skywatcher" sheetId="13" r:id="rId13"/>
    <sheet name="TeleVue" sheetId="14" r:id="rId14"/>
    <sheet name="Vixen" sheetId="15" r:id="rId15"/>
    <sheet name="William Optics" sheetId="16" r:id="rId16"/>
    <sheet name="Takahashi" sheetId="17" r:id="rId17"/>
    <sheet name="Design" sheetId="18" r:id="rId18"/>
  </sheets>
  <externalReferences>
    <externalReference r:id="rId21"/>
  </externalReferences>
  <definedNames>
    <definedName name="arc_sec_par_radian">'Télescope'!$B$16</definedName>
    <definedName name="creux">'[1]Telescope'!$B$9</definedName>
    <definedName name="creux_miroir">'Télescope'!$B$9</definedName>
    <definedName name="densite_verre">'Télescope'!$B$15</definedName>
    <definedName name="dia_objectif">'Télescope'!$B$4</definedName>
    <definedName name="Diam_pf">#REF!</definedName>
    <definedName name="diam_pri">'[1]Telescope'!$B$4</definedName>
    <definedName name="diam_sec">#REF!</definedName>
    <definedName name="epaisseur_primaire">'Télescope'!$B$6</definedName>
    <definedName name="FD_objectif">'Télescope'!$B$7</definedName>
    <definedName name="FD_pri">'[1]Telescope'!$B$7</definedName>
    <definedName name="foc_objectif">'Télescope'!$B$5</definedName>
    <definedName name="focal_pri">'[1]Telescope'!$B$5</definedName>
    <definedName name="Grossissement_resolvant">'Télescope'!$B$25</definedName>
    <definedName name="lambda_vert">'Télescope'!$B$14</definedName>
    <definedName name="Magnitude_Oeil_Nu">'Télescope'!$B$30</definedName>
    <definedName name="pupille_oculaire">'Télescope'!$B$17</definedName>
    <definedName name="rayon_courbure_primaire">'Télescope'!$B$8</definedName>
    <definedName name="Taux_transmission">'Télescope'!$B$31</definedName>
  </definedNames>
  <calcPr fullCalcOnLoad="1"/>
</workbook>
</file>

<file path=xl/comments9.xml><?xml version="1.0" encoding="utf-8"?>
<comments xmlns="http://schemas.openxmlformats.org/spreadsheetml/2006/main">
  <authors>
    <author>Etienne</author>
  </authors>
  <commentList>
    <comment ref="A18" authorId="0">
      <text>
        <r>
          <rPr>
            <sz val="8"/>
            <rFont val="Tahoma"/>
            <family val="0"/>
          </rPr>
          <t>Design: Erfle</t>
        </r>
      </text>
    </comment>
  </commentList>
</comments>
</file>

<file path=xl/sharedStrings.xml><?xml version="1.0" encoding="utf-8"?>
<sst xmlns="http://schemas.openxmlformats.org/spreadsheetml/2006/main" count="1360" uniqueCount="250">
  <si>
    <t>Type</t>
  </si>
  <si>
    <t>Données du fabricant</t>
  </si>
  <si>
    <r>
      <t xml:space="preserve">Focale
</t>
    </r>
    <r>
      <rPr>
        <sz val="10"/>
        <rFont val="Arial"/>
        <family val="2"/>
      </rPr>
      <t>(en mm)</t>
    </r>
  </si>
  <si>
    <r>
      <t xml:space="preserve">Champ
</t>
    </r>
    <r>
      <rPr>
        <sz val="10"/>
        <rFont val="Arial"/>
        <family val="2"/>
      </rPr>
      <t>(en °)</t>
    </r>
  </si>
  <si>
    <t>Grossissement</t>
  </si>
  <si>
    <r>
      <t xml:space="preserve">Champ réel
</t>
    </r>
    <r>
      <rPr>
        <sz val="10"/>
        <rFont val="Arial"/>
        <family val="2"/>
      </rPr>
      <t>(en °)</t>
    </r>
  </si>
  <si>
    <t>Pupille
sortie</t>
  </si>
  <si>
    <t>Nagler type 5</t>
  </si>
  <si>
    <t>Nagler type 4</t>
  </si>
  <si>
    <t>Nagler type 2</t>
  </si>
  <si>
    <t>Nagler type 6</t>
  </si>
  <si>
    <t>Nagler (original)</t>
  </si>
  <si>
    <t>Panoptic</t>
  </si>
  <si>
    <t>Radian</t>
  </si>
  <si>
    <t>Plössl</t>
  </si>
  <si>
    <t>n/a</t>
  </si>
  <si>
    <t>Zoom 3-6</t>
  </si>
  <si>
    <t>Objectif - Miroir primaire</t>
  </si>
  <si>
    <t xml:space="preserve">Diamètre : </t>
  </si>
  <si>
    <t xml:space="preserve"> Diamètre en mm (D)</t>
  </si>
  <si>
    <t xml:space="preserve">Focale : </t>
  </si>
  <si>
    <t xml:space="preserve"> Focale en mm (F)</t>
  </si>
  <si>
    <t xml:space="preserve">Epaisseur : </t>
  </si>
  <si>
    <t xml:space="preserve"> Epaisseur du miroir en mm (e)</t>
  </si>
  <si>
    <t xml:space="preserve">F/D : </t>
  </si>
  <si>
    <t xml:space="preserve"> F/D = F / D</t>
  </si>
  <si>
    <t xml:space="preserve">Rayon de courbure : </t>
  </si>
  <si>
    <t xml:space="preserve"> Rayon de courbure du miroir supposé sphérique (test de Foucault)</t>
  </si>
  <si>
    <t xml:space="preserve">Creux au centre : </t>
  </si>
  <si>
    <t xml:space="preserve"> Profondeur du miroir en mm (supposé sphérique)</t>
  </si>
  <si>
    <t xml:space="preserve">Masse en kg : </t>
  </si>
  <si>
    <t xml:space="preserve"> Pour info, poids équivalent du disque non creusé</t>
  </si>
  <si>
    <t xml:space="preserve"> Miroir fini supposé sphérique (tenant compte du creux)</t>
  </si>
  <si>
    <t xml:space="preserve">Rayon du disque d'Airy (en ") : </t>
  </si>
  <si>
    <r>
      <t xml:space="preserve"> a = 1,22 x</t>
    </r>
    <r>
      <rPr>
        <sz val="10"/>
        <rFont val="Symbol"/>
        <family val="1"/>
      </rPr>
      <t xml:space="preserve"> l </t>
    </r>
    <r>
      <rPr>
        <sz val="10"/>
        <rFont val="Arial"/>
        <family val="0"/>
      </rPr>
      <t>/ D   (en seconde d'arc)</t>
    </r>
  </si>
  <si>
    <r>
      <t xml:space="preserve">Rayon du disque d'Airy (en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m) : </t>
    </r>
  </si>
  <si>
    <r>
      <t xml:space="preserve"> a = 1,22 x</t>
    </r>
    <r>
      <rPr>
        <sz val="10"/>
        <rFont val="Symbol"/>
        <family val="1"/>
      </rPr>
      <t xml:space="preserve"> l </t>
    </r>
    <r>
      <rPr>
        <sz val="10"/>
        <rFont val="Arial"/>
        <family val="0"/>
      </rPr>
      <t>x F/D   (en micron)</t>
    </r>
  </si>
  <si>
    <t xml:space="preserve">Pouvoir séparateur théorique : </t>
  </si>
  <si>
    <t xml:space="preserve"> Ps = 0,85 x a</t>
  </si>
  <si>
    <t xml:space="preserve">Grossissement équipupillaire : </t>
  </si>
  <si>
    <t xml:space="preserve"> G min = D / pupille   (Grossissement minimum)</t>
  </si>
  <si>
    <t xml:space="preserve">Grossissement résolvant : </t>
  </si>
  <si>
    <r>
      <t xml:space="preserve"> Gr = 60" / ( 0,85 x a )   </t>
    </r>
    <r>
      <rPr>
        <i/>
        <sz val="10"/>
        <rFont val="Arial"/>
        <family val="2"/>
      </rPr>
      <t>suppose un pouvoir séparateur de l'œil égal à 1' d'arc</t>
    </r>
  </si>
  <si>
    <t xml:space="preserve">Grossissement maximum théorique : </t>
  </si>
  <si>
    <t xml:space="preserve">Focale max de l'oculaire : </t>
  </si>
  <si>
    <t xml:space="preserve"> f max = F/D x pupille</t>
  </si>
  <si>
    <t>Magnitude limite</t>
  </si>
  <si>
    <t xml:space="preserve">Magnitude limite de l'œil nu : </t>
  </si>
  <si>
    <t xml:space="preserve">Magnitude limite résultante : </t>
  </si>
  <si>
    <t>Références :</t>
  </si>
  <si>
    <r>
      <t>"Lunettes et Téléscopes"</t>
    </r>
    <r>
      <rPr>
        <sz val="10"/>
        <rFont val="Arial"/>
        <family val="0"/>
      </rPr>
      <t xml:space="preserve"> - André Couder &amp; André Danjon</t>
    </r>
  </si>
  <si>
    <r>
      <t>"The Dobsonian Telescope"</t>
    </r>
    <r>
      <rPr>
        <sz val="10"/>
        <rFont val="Arial"/>
        <family val="0"/>
      </rPr>
      <t xml:space="preserve"> - David Kriege &amp; Richard Berry</t>
    </r>
  </si>
  <si>
    <r>
      <t>"</t>
    </r>
    <r>
      <rPr>
        <i/>
        <sz val="10"/>
        <rFont val="Arial"/>
        <family val="2"/>
      </rPr>
      <t>How to make a telescope</t>
    </r>
    <r>
      <rPr>
        <sz val="10"/>
        <rFont val="Arial"/>
        <family val="0"/>
      </rPr>
      <t>" - Jean Texereau</t>
    </r>
  </si>
  <si>
    <r>
      <t xml:space="preserve">lambda (en mm)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: </t>
    </r>
  </si>
  <si>
    <r>
      <t xml:space="preserve"> Valeur standard de</t>
    </r>
    <r>
      <rPr>
        <sz val="10"/>
        <rFont val="Symbol"/>
        <family val="1"/>
      </rPr>
      <t xml:space="preserve"> l </t>
    </r>
    <r>
      <rPr>
        <sz val="10"/>
        <rFont val="Arial"/>
        <family val="0"/>
      </rPr>
      <t>exprimé en mm : 560 nanomètres</t>
    </r>
  </si>
  <si>
    <t xml:space="preserve"> Nombre d'arc seconde dans un radian</t>
  </si>
  <si>
    <t xml:space="preserve">Densité du verre (miroir) : </t>
  </si>
  <si>
    <t xml:space="preserve"> Pyrex = 2,23 / Zérodur = 2,52</t>
  </si>
  <si>
    <t xml:space="preserve">Pupille (en mm) : </t>
  </si>
  <si>
    <t xml:space="preserve"> Valeur standard de la pupille de sortie : 6mm</t>
  </si>
  <si>
    <t xml:space="preserve">Constantes </t>
  </si>
  <si>
    <t>(varie avec l'âge : choisir 6,5 pour un jeune et 4 à 5 pour plus de 40 ans)</t>
  </si>
  <si>
    <r>
      <t xml:space="preserve">Calcul téléscope  </t>
    </r>
    <r>
      <rPr>
        <i/>
        <sz val="10"/>
        <color indexed="12"/>
        <rFont val="Arial"/>
        <family val="2"/>
      </rPr>
      <t>ne modifier que les cellules sur fond bleu</t>
    </r>
  </si>
  <si>
    <t>Nbr de
lentilles</t>
  </si>
  <si>
    <t>-</t>
  </si>
  <si>
    <t xml:space="preserve">arc sec par radian : </t>
  </si>
  <si>
    <t>1¼</t>
  </si>
  <si>
    <r>
      <t xml:space="preserve">Coulant
</t>
    </r>
    <r>
      <rPr>
        <sz val="10"/>
        <rFont val="Arial"/>
        <family val="2"/>
      </rPr>
      <t>(pouces)</t>
    </r>
  </si>
  <si>
    <t>2 - 1¼</t>
  </si>
  <si>
    <r>
      <t xml:space="preserve"> G max = D x 2,4    </t>
    </r>
    <r>
      <rPr>
        <i/>
        <sz val="10"/>
        <rFont val="Arial"/>
        <family val="2"/>
      </rPr>
      <t>(suppose des conditions idéales d'observation)</t>
    </r>
  </si>
  <si>
    <r>
      <t xml:space="preserve"> Produit des taux de tous les composants optiques </t>
    </r>
    <r>
      <rPr>
        <i/>
        <sz val="10"/>
        <rFont val="Arial"/>
        <family val="2"/>
      </rPr>
      <t>(miroir : 0,95 - lentille : 0,9)</t>
    </r>
  </si>
  <si>
    <t xml:space="preserve">Taux de transmission (Pt) : </t>
  </si>
  <si>
    <t xml:space="preserve"> M = Mn + [ 2,512 x 2 x log (D / pupille x rac(Pt) ) ]</t>
  </si>
  <si>
    <r>
      <t xml:space="preserve"> Valeur moyenne admise : Mn = 6 </t>
    </r>
    <r>
      <rPr>
        <i/>
        <sz val="10"/>
        <rFont val="Arial"/>
        <family val="2"/>
      </rPr>
      <t>(varie de 4,5 à 6,5 environ, réduire avec l'âge !)</t>
    </r>
  </si>
  <si>
    <r>
      <t>Valeurs calculées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paramètres de la page "Télescope"</t>
    </r>
  </si>
  <si>
    <t>Oculaires "TeleVue"</t>
  </si>
  <si>
    <t>Oculaires "Orion"</t>
  </si>
  <si>
    <t>Ultrascopic</t>
  </si>
  <si>
    <t>Lanthanium</t>
  </si>
  <si>
    <t>Lanthanium SuperWide</t>
  </si>
  <si>
    <t>UltraZoom 21 - 7</t>
  </si>
  <si>
    <t>Highlight Plössl</t>
  </si>
  <si>
    <t>Epic ED-2</t>
  </si>
  <si>
    <t>Expanse</t>
  </si>
  <si>
    <t>Optiluxe 2 FMC</t>
  </si>
  <si>
    <t>DeepView</t>
  </si>
  <si>
    <t>Sirius Plössl</t>
  </si>
  <si>
    <t>Stratus Wide Field</t>
  </si>
  <si>
    <r>
      <t xml:space="preserve">Field stop
</t>
    </r>
    <r>
      <rPr>
        <sz val="10"/>
        <rFont val="Arial"/>
        <family val="2"/>
      </rPr>
      <t>(en mm)</t>
    </r>
  </si>
  <si>
    <r>
      <t xml:space="preserve">relief
d'œil
</t>
    </r>
    <r>
      <rPr>
        <sz val="10"/>
        <rFont val="Arial"/>
        <family val="2"/>
      </rPr>
      <t>(en mm)</t>
    </r>
  </si>
  <si>
    <t>Zoom 2-4</t>
  </si>
  <si>
    <t>Oculaires "Baader"</t>
  </si>
  <si>
    <t>Hyperion</t>
  </si>
  <si>
    <t>Orthoscopic</t>
  </si>
  <si>
    <t>Eudiascopic Plössl</t>
  </si>
  <si>
    <t>Erfle</t>
  </si>
  <si>
    <r>
      <t xml:space="preserve">Hyperion
Zoom 8-24
</t>
    </r>
    <r>
      <rPr>
        <i/>
        <sz val="10"/>
        <rFont val="Arial"/>
        <family val="2"/>
      </rPr>
      <t>(click stop)</t>
    </r>
  </si>
  <si>
    <t>XW40</t>
  </si>
  <si>
    <t>XW30</t>
  </si>
  <si>
    <t>XW20</t>
  </si>
  <si>
    <t>XW14</t>
  </si>
  <si>
    <t>XW10</t>
  </si>
  <si>
    <t>XW7</t>
  </si>
  <si>
    <t>XW5</t>
  </si>
  <si>
    <t>XW3.5</t>
  </si>
  <si>
    <t>Oculaires "Pentax"</t>
  </si>
  <si>
    <t>XF12</t>
  </si>
  <si>
    <t>XF Zoom</t>
  </si>
  <si>
    <t>XW Zoom</t>
  </si>
  <si>
    <t>XL40</t>
  </si>
  <si>
    <t>XL28</t>
  </si>
  <si>
    <t>XL21</t>
  </si>
  <si>
    <t>XL14</t>
  </si>
  <si>
    <t>XL10</t>
  </si>
  <si>
    <t>XL7</t>
  </si>
  <si>
    <t>XL5</t>
  </si>
  <si>
    <t>Ethos</t>
  </si>
  <si>
    <t>Zoom</t>
  </si>
  <si>
    <t>Oculaires "William Optics"</t>
  </si>
  <si>
    <t>Wide Angle (SWAN)</t>
  </si>
  <si>
    <t>Super Planetary (SPL)</t>
  </si>
  <si>
    <t>Ultra Wide Angle (UWAN)</t>
  </si>
  <si>
    <t>Oculaires "Vixen"</t>
  </si>
  <si>
    <t>Lanthanum (LV)</t>
  </si>
  <si>
    <t>New Lanthanum (NLV)</t>
  </si>
  <si>
    <t>Lanthanum Wide (LVW)</t>
  </si>
  <si>
    <t>1¼ - 2</t>
  </si>
  <si>
    <t>Nbr de
groupes</t>
  </si>
  <si>
    <r>
      <t xml:space="preserve">Focale
</t>
    </r>
    <r>
      <rPr>
        <sz val="8"/>
        <rFont val="Arial"/>
        <family val="2"/>
      </rPr>
      <t>(en mm)</t>
    </r>
  </si>
  <si>
    <r>
      <t xml:space="preserve">Champ
</t>
    </r>
    <r>
      <rPr>
        <sz val="8"/>
        <rFont val="Arial"/>
        <family val="2"/>
      </rPr>
      <t>(en °)</t>
    </r>
  </si>
  <si>
    <r>
      <t xml:space="preserve">Coulant
</t>
    </r>
    <r>
      <rPr>
        <sz val="8"/>
        <rFont val="Arial"/>
        <family val="2"/>
      </rPr>
      <t>(pouces)</t>
    </r>
  </si>
  <si>
    <r>
      <t xml:space="preserve">relief
d'œil
</t>
    </r>
    <r>
      <rPr>
        <sz val="8"/>
        <rFont val="Arial"/>
        <family val="2"/>
      </rPr>
      <t>(en mm)</t>
    </r>
  </si>
  <si>
    <r>
      <t xml:space="preserve">Field stop
</t>
    </r>
    <r>
      <rPr>
        <sz val="8"/>
        <rFont val="Arial"/>
        <family val="2"/>
      </rPr>
      <t>(en mm)</t>
    </r>
  </si>
  <si>
    <r>
      <t xml:space="preserve">Champ réel
</t>
    </r>
    <r>
      <rPr>
        <sz val="8"/>
        <rFont val="Arial"/>
        <family val="2"/>
      </rPr>
      <t>(en °)</t>
    </r>
  </si>
  <si>
    <t>Ethos SX</t>
  </si>
  <si>
    <r>
      <t xml:space="preserve">Poids
</t>
    </r>
    <r>
      <rPr>
        <sz val="8"/>
        <rFont val="Arial"/>
        <family val="2"/>
      </rPr>
      <t>(grammes)</t>
    </r>
  </si>
  <si>
    <t>Oculaires "Explore Scientific"</t>
  </si>
  <si>
    <t>Edge-On</t>
  </si>
  <si>
    <t>Q70 SWA</t>
  </si>
  <si>
    <r>
      <t xml:space="preserve">Poids
</t>
    </r>
    <r>
      <rPr>
        <sz val="10"/>
        <rFont val="Arial"/>
        <family val="2"/>
      </rPr>
      <t>(g)</t>
    </r>
  </si>
  <si>
    <t>Oculaires "Nikon"</t>
  </si>
  <si>
    <t>NAV-SW 17,5</t>
  </si>
  <si>
    <t>NAV-SW 14</t>
  </si>
  <si>
    <t>NAV-SW 10</t>
  </si>
  <si>
    <t>NAV-SW 7</t>
  </si>
  <si>
    <t>NAV-SW 5</t>
  </si>
  <si>
    <t>Oculaires "Kepler"</t>
  </si>
  <si>
    <t>SuperView</t>
  </si>
  <si>
    <t>UltraWide</t>
  </si>
  <si>
    <t>Oculaires "Takahashi"</t>
  </si>
  <si>
    <t>LE</t>
  </si>
  <si>
    <t>Oculaires "Celestron"</t>
  </si>
  <si>
    <t>Series 5000 UWA</t>
  </si>
  <si>
    <t>Oculaires "Meade"</t>
  </si>
  <si>
    <t>Axiom LX</t>
  </si>
  <si>
    <t>Hyperion asphérique</t>
  </si>
  <si>
    <t>Omni Plössl</t>
  </si>
  <si>
    <t>Ultima LX</t>
  </si>
  <si>
    <t>X-Cel</t>
  </si>
  <si>
    <t>Series 4000 SWA</t>
  </si>
  <si>
    <r>
      <t xml:space="preserve">Zoom 8-24
</t>
    </r>
    <r>
      <rPr>
        <i/>
        <sz val="8"/>
        <color indexed="55"/>
        <rFont val="Arial"/>
        <family val="2"/>
      </rPr>
      <t>(click stop)</t>
    </r>
  </si>
  <si>
    <t>Delos</t>
  </si>
  <si>
    <t>Long Eye</t>
  </si>
  <si>
    <t>Oculaires "Astro Professional"</t>
  </si>
  <si>
    <t>SWA réticulé</t>
  </si>
  <si>
    <t>SWA</t>
  </si>
  <si>
    <t>EF Flat field</t>
  </si>
  <si>
    <t>UWA</t>
  </si>
  <si>
    <t>(6)7</t>
  </si>
  <si>
    <t>XFL Zoom</t>
  </si>
  <si>
    <t>XL Zoom</t>
  </si>
  <si>
    <t>Series 5000 SWA</t>
  </si>
  <si>
    <t>Scopos</t>
  </si>
  <si>
    <r>
      <t>Oculaires "Coronado" (optimisé H</t>
    </r>
    <r>
      <rPr>
        <b/>
        <sz val="16"/>
        <rFont val="Symbol"/>
        <family val="1"/>
      </rPr>
      <t>a</t>
    </r>
    <r>
      <rPr>
        <b/>
        <sz val="16"/>
        <rFont val="Arial"/>
        <family val="2"/>
      </rPr>
      <t>)</t>
    </r>
  </si>
  <si>
    <t>Cemax</t>
  </si>
  <si>
    <t>Genuine II</t>
  </si>
  <si>
    <t>Series 5000 Plössl</t>
  </si>
  <si>
    <t>Kellner</t>
  </si>
  <si>
    <t>(3)4</t>
  </si>
  <si>
    <t>Zoom EF</t>
  </si>
  <si>
    <t>(4)</t>
  </si>
  <si>
    <t>ES82</t>
  </si>
  <si>
    <t>ES100</t>
  </si>
  <si>
    <t>X-Cel LX</t>
  </si>
  <si>
    <t>E-Lux</t>
  </si>
  <si>
    <t>E-Lux Plössl</t>
  </si>
  <si>
    <t>Zoom 8-24</t>
  </si>
  <si>
    <t>Super Plössl</t>
  </si>
  <si>
    <t>Oculaires "Bresser"</t>
  </si>
  <si>
    <t>Waterproof N2</t>
  </si>
  <si>
    <t>Series 5000 HD</t>
  </si>
  <si>
    <t>Series 4000 QX</t>
  </si>
  <si>
    <t>Series 4000 Plössl</t>
  </si>
  <si>
    <t>XF8.5</t>
  </si>
  <si>
    <t>New Plössl (NPL)</t>
  </si>
  <si>
    <t>XO5 ortho</t>
  </si>
  <si>
    <t>XO2.5 ortho</t>
  </si>
  <si>
    <t>3 - 1¼</t>
  </si>
  <si>
    <t>Oculaires "Skywatcher"</t>
  </si>
  <si>
    <t>ExtraFlat</t>
  </si>
  <si>
    <t>PanaView</t>
  </si>
  <si>
    <t>Aero ED SWA</t>
  </si>
  <si>
    <t>Nirvana UWA</t>
  </si>
  <si>
    <t>http://www.vixenoptics.com</t>
  </si>
  <si>
    <t>Zoom LV</t>
  </si>
  <si>
    <t>Zoom NLV (click stop)</t>
  </si>
  <si>
    <t>Types d'oculaire</t>
  </si>
  <si>
    <t>Lentilles</t>
  </si>
  <si>
    <t>Groupes</t>
  </si>
  <si>
    <t>5 ou 6</t>
  </si>
  <si>
    <r>
      <t>Monocentric</t>
    </r>
    <r>
      <rPr>
        <sz val="12"/>
        <rFont val="Arial"/>
        <family val="2"/>
      </rPr>
      <t xml:space="preserve"> (Adolf Steinheil)</t>
    </r>
  </si>
  <si>
    <t>Plus : luminosité et contraste</t>
  </si>
  <si>
    <t>Moins : champ apparent faible (env. 25°)</t>
  </si>
  <si>
    <t>Usage : planétaire ou lunaire à fort grossissement</t>
  </si>
  <si>
    <r>
      <t>Konig</t>
    </r>
    <r>
      <rPr>
        <sz val="12"/>
        <rFont val="Arial"/>
        <family val="2"/>
      </rPr>
      <t xml:space="preserve"> (Albert Konig)</t>
    </r>
  </si>
  <si>
    <t xml:space="preserve">Moins : </t>
  </si>
  <si>
    <t>Nota : amélioré par Thomas M. Back pour son Super Monocentric</t>
  </si>
  <si>
    <r>
      <t xml:space="preserve">Orthoscopique </t>
    </r>
    <r>
      <rPr>
        <sz val="12"/>
        <rFont val="Arial"/>
        <family val="2"/>
      </rPr>
      <t>(Ernst Abbé )</t>
    </r>
  </si>
  <si>
    <t>Plus : luminosité et contraste, faible distorsion</t>
  </si>
  <si>
    <t>Nota : une lentille supplémentaire peut être ajouter à l'avant du doublet et augmente le champ apparent à 60-70 °</t>
  </si>
  <si>
    <t>Moins : champ apparent faible (env. 40 à 45°), relief d'œil limité</t>
  </si>
  <si>
    <t>Plus : fort grossissement, luminosité et contraste, champ apparent important (env. 55°), relief d'œil important</t>
  </si>
  <si>
    <r>
      <t xml:space="preserve">Plössl </t>
    </r>
    <r>
      <rPr>
        <sz val="12"/>
        <rFont val="Arial"/>
        <family val="2"/>
      </rPr>
      <t>(George Simon Plössl)</t>
    </r>
  </si>
  <si>
    <t>Moins : risque de réflexions internes dues à la symétrie de la conception</t>
  </si>
  <si>
    <t>Usage : tout usage</t>
  </si>
  <si>
    <t>Plus : luminosité et contraste, faible distorsion, champ de 50° env.</t>
  </si>
  <si>
    <r>
      <t xml:space="preserve">Ramsden </t>
    </r>
    <r>
      <rPr>
        <sz val="12"/>
        <rFont val="Arial"/>
        <family val="2"/>
      </rPr>
      <t>(Jesse Ramsden)</t>
    </r>
  </si>
  <si>
    <t>Plus : bon relief d'œil</t>
  </si>
  <si>
    <t>Usage : obsolète</t>
  </si>
  <si>
    <t>Nota : pas d'inversion d'image</t>
  </si>
  <si>
    <t>Moins : aberration chromatique et perte de contraste en bord de champ, faible champ apparent</t>
  </si>
  <si>
    <r>
      <t>Reversed Kellner RKE</t>
    </r>
    <r>
      <rPr>
        <sz val="12"/>
        <rFont val="Arial"/>
        <family val="2"/>
      </rPr>
      <t xml:space="preserve"> (David Rand)</t>
    </r>
  </si>
  <si>
    <t>Plus : meilleur champ que le Kellner</t>
  </si>
  <si>
    <r>
      <t xml:space="preserve">Nagler </t>
    </r>
    <r>
      <rPr>
        <sz val="12"/>
        <rFont val="Arial"/>
        <family val="2"/>
      </rPr>
      <t>(Al Nagler)</t>
    </r>
  </si>
  <si>
    <t>Plus : très grand champ, relief d'œil important</t>
  </si>
  <si>
    <t>6 à 8</t>
  </si>
  <si>
    <t>4 à 5</t>
  </si>
  <si>
    <t>Moins : poids et prix</t>
  </si>
  <si>
    <t>Plus : faible prix</t>
  </si>
  <si>
    <r>
      <t xml:space="preserve">Kellner </t>
    </r>
    <r>
      <rPr>
        <sz val="12"/>
        <rFont val="Arial"/>
        <family val="2"/>
      </rPr>
      <t>(Carl Kellner)</t>
    </r>
  </si>
  <si>
    <t>Moins : achromatique, champ apparent faible (env. 40°), aberrations chromatique et géométrique</t>
  </si>
  <si>
    <r>
      <t xml:space="preserve">Huyghens </t>
    </r>
    <r>
      <rPr>
        <sz val="12"/>
        <rFont val="Arial"/>
        <family val="2"/>
      </rPr>
      <t>(Christian Huyghens)</t>
    </r>
  </si>
  <si>
    <t>Moins : champ apparent faible, relief d'œil faible</t>
  </si>
  <si>
    <t>Plus : ultra faible prix</t>
  </si>
  <si>
    <t>Nota : cette conception est complètement obsolète</t>
  </si>
  <si>
    <r>
      <t xml:space="preserve">Erfle </t>
    </r>
    <r>
      <rPr>
        <sz val="12"/>
        <rFont val="Arial"/>
        <family val="2"/>
      </rPr>
      <t>(Heinrich Erfle)</t>
    </r>
  </si>
  <si>
    <t>Plus : champ apparent important (env. 60°), champ plat, relief d'œil important</t>
  </si>
  <si>
    <t>Moins : image moins piquée et contrastée qu'un Ortho ou Plössl</t>
  </si>
  <si>
    <t>Nota : type utilisé sur les Meade QX ou SWA</t>
  </si>
  <si>
    <t>Usage : idéal pour l'observation du ciel profond, champ large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</si>
</sst>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\&quot;"/>
    <numFmt numFmtId="167" formatCode="0.0%"/>
    <numFmt numFmtId="168" formatCode="0.000000"/>
    <numFmt numFmtId="169" formatCode="00000"/>
  </numFmts>
  <fonts count="2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i/>
      <sz val="10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sz val="8"/>
      <name val="Arial"/>
      <family val="2"/>
    </font>
    <font>
      <i/>
      <sz val="8"/>
      <color indexed="55"/>
      <name val="Arial"/>
      <family val="2"/>
    </font>
    <font>
      <b/>
      <sz val="16"/>
      <name val="Symbol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6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right"/>
      <protection hidden="1"/>
    </xf>
    <xf numFmtId="164" fontId="0" fillId="0" borderId="5" xfId="0" applyNumberFormat="1" applyBorder="1" applyAlignment="1" applyProtection="1">
      <alignment/>
      <protection hidden="1"/>
    </xf>
    <xf numFmtId="2" fontId="0" fillId="0" borderId="6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164" fontId="0" fillId="0" borderId="9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164" fontId="0" fillId="0" borderId="12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9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5" fillId="0" borderId="11" xfId="0" applyFont="1" applyBorder="1" applyAlignment="1" applyProtection="1">
      <alignment horizontal="right"/>
      <protection hidden="1"/>
    </xf>
    <xf numFmtId="164" fontId="5" fillId="0" borderId="9" xfId="0" applyNumberFormat="1" applyFont="1" applyBorder="1" applyAlignment="1" applyProtection="1">
      <alignment/>
      <protection hidden="1"/>
    </xf>
    <xf numFmtId="2" fontId="5" fillId="0" borderId="10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right"/>
      <protection hidden="1"/>
    </xf>
    <xf numFmtId="164" fontId="5" fillId="0" borderId="15" xfId="0" applyNumberFormat="1" applyFont="1" applyBorder="1" applyAlignment="1" applyProtection="1">
      <alignment/>
      <protection hidden="1"/>
    </xf>
    <xf numFmtId="2" fontId="5" fillId="0" borderId="16" xfId="0" applyNumberFormat="1" applyFont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164" fontId="0" fillId="0" borderId="15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164" fontId="0" fillId="0" borderId="2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 quotePrefix="1">
      <alignment/>
      <protection hidden="1"/>
    </xf>
    <xf numFmtId="2" fontId="0" fillId="0" borderId="0" xfId="0" applyNumberFormat="1" applyAlignment="1" applyProtection="1" quotePrefix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2" borderId="10" xfId="0" applyFill="1" applyBorder="1" applyAlignment="1" applyProtection="1">
      <alignment horizontal="left"/>
      <protection locked="0"/>
    </xf>
    <xf numFmtId="2" fontId="4" fillId="0" borderId="10" xfId="0" applyNumberFormat="1" applyFont="1" applyBorder="1" applyAlignment="1" applyProtection="1">
      <alignment horizontal="left"/>
      <protection hidden="1"/>
    </xf>
    <xf numFmtId="164" fontId="0" fillId="0" borderId="10" xfId="0" applyNumberFormat="1" applyFont="1" applyBorder="1" applyAlignment="1" applyProtection="1">
      <alignment horizontal="left"/>
      <protection hidden="1"/>
    </xf>
    <xf numFmtId="165" fontId="0" fillId="0" borderId="10" xfId="0" applyNumberFormat="1" applyBorder="1" applyAlignment="1" applyProtection="1">
      <alignment horizontal="left"/>
      <protection hidden="1"/>
    </xf>
    <xf numFmtId="165" fontId="4" fillId="0" borderId="1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166" fontId="0" fillId="0" borderId="0" xfId="0" applyNumberForma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166" fontId="0" fillId="0" borderId="10" xfId="0" applyNumberFormat="1" applyBorder="1" applyAlignment="1" applyProtection="1">
      <alignment horizontal="left"/>
      <protection hidden="1"/>
    </xf>
    <xf numFmtId="2" fontId="0" fillId="0" borderId="10" xfId="0" applyNumberFormat="1" applyBorder="1" applyAlignment="1" applyProtection="1">
      <alignment horizontal="left"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1" fontId="0" fillId="0" borderId="10" xfId="0" applyNumberFormat="1" applyBorder="1" applyAlignment="1" applyProtection="1">
      <alignment horizontal="left"/>
      <protection hidden="1"/>
    </xf>
    <xf numFmtId="164" fontId="0" fillId="0" borderId="10" xfId="0" applyNumberFormat="1" applyBorder="1" applyAlignment="1" applyProtection="1">
      <alignment horizontal="left"/>
      <protection hidden="1"/>
    </xf>
    <xf numFmtId="0" fontId="0" fillId="2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0" fillId="0" borderId="10" xfId="0" applyFill="1" applyBorder="1" applyAlignment="1" applyProtection="1">
      <alignment horizontal="right"/>
      <protection hidden="1"/>
    </xf>
    <xf numFmtId="168" fontId="0" fillId="0" borderId="10" xfId="0" applyNumberForma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 quotePrefix="1">
      <alignment horizontal="right"/>
      <protection hidden="1"/>
    </xf>
    <xf numFmtId="0" fontId="0" fillId="0" borderId="17" xfId="0" applyBorder="1" applyAlignment="1" applyProtection="1" quotePrefix="1">
      <alignment horizontal="right"/>
      <protection hidden="1"/>
    </xf>
    <xf numFmtId="2" fontId="0" fillId="0" borderId="10" xfId="0" applyNumberFormat="1" applyBorder="1" applyAlignment="1" applyProtection="1" quotePrefix="1">
      <alignment horizontal="right"/>
      <protection hidden="1"/>
    </xf>
    <xf numFmtId="164" fontId="0" fillId="0" borderId="6" xfId="0" applyNumberFormat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164" fontId="13" fillId="0" borderId="9" xfId="0" applyNumberFormat="1" applyFon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Border="1" applyAlignment="1" applyProtection="1" quotePrefix="1">
      <alignment horizontal="right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24" xfId="0" applyBorder="1" applyAlignment="1" applyProtection="1" quotePrefix="1">
      <alignment horizontal="right" vertical="center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right"/>
      <protection hidden="1"/>
    </xf>
    <xf numFmtId="0" fontId="0" fillId="0" borderId="7" xfId="0" applyFont="1" applyBorder="1" applyAlignment="1" applyProtection="1">
      <alignment horizontal="right"/>
      <protection hidden="1"/>
    </xf>
    <xf numFmtId="164" fontId="0" fillId="0" borderId="5" xfId="0" applyNumberFormat="1" applyFont="1" applyBorder="1" applyAlignment="1" applyProtection="1">
      <alignment/>
      <protection hidden="1"/>
    </xf>
    <xf numFmtId="2" fontId="0" fillId="0" borderId="6" xfId="0" applyNumberFormat="1" applyFont="1" applyBorder="1" applyAlignment="1" applyProtection="1">
      <alignment/>
      <protection hidden="1"/>
    </xf>
    <xf numFmtId="164" fontId="0" fillId="0" borderId="6" xfId="0" applyNumberFormat="1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164" fontId="0" fillId="0" borderId="9" xfId="0" applyNumberFormat="1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4" fontId="0" fillId="0" borderId="10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right"/>
      <protection hidden="1"/>
    </xf>
    <xf numFmtId="164" fontId="0" fillId="0" borderId="25" xfId="0" applyNumberFormat="1" applyBorder="1" applyAlignment="1" applyProtection="1">
      <alignment/>
      <protection hidden="1"/>
    </xf>
    <xf numFmtId="2" fontId="0" fillId="0" borderId="26" xfId="0" applyNumberForma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0" fillId="0" borderId="27" xfId="0" applyFont="1" applyBorder="1" applyAlignment="1" applyProtection="1">
      <alignment horizontal="right"/>
      <protection hidden="1"/>
    </xf>
    <xf numFmtId="164" fontId="0" fillId="0" borderId="25" xfId="0" applyNumberFormat="1" applyFont="1" applyBorder="1" applyAlignment="1" applyProtection="1">
      <alignment/>
      <protection hidden="1"/>
    </xf>
    <xf numFmtId="2" fontId="0" fillId="0" borderId="26" xfId="0" applyNumberFormat="1" applyFont="1" applyBorder="1" applyAlignment="1" applyProtection="1">
      <alignment/>
      <protection hidden="1"/>
    </xf>
    <xf numFmtId="0" fontId="5" fillId="0" borderId="8" xfId="0" applyFont="1" applyBorder="1" applyAlignment="1" applyProtection="1">
      <alignment/>
      <protection hidden="1"/>
    </xf>
    <xf numFmtId="0" fontId="5" fillId="0" borderId="5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 horizontal="right"/>
      <protection hidden="1"/>
    </xf>
    <xf numFmtId="0" fontId="5" fillId="0" borderId="7" xfId="0" applyFont="1" applyBorder="1" applyAlignment="1" applyProtection="1">
      <alignment horizontal="right"/>
      <protection hidden="1"/>
    </xf>
    <xf numFmtId="164" fontId="5" fillId="0" borderId="5" xfId="0" applyNumberFormat="1" applyFont="1" applyBorder="1" applyAlignment="1" applyProtection="1">
      <alignment/>
      <protection hidden="1"/>
    </xf>
    <xf numFmtId="2" fontId="5" fillId="0" borderId="6" xfId="0" applyNumberFormat="1" applyFont="1" applyBorder="1" applyAlignment="1" applyProtection="1">
      <alignment/>
      <protection hidden="1"/>
    </xf>
    <xf numFmtId="164" fontId="5" fillId="0" borderId="18" xfId="0" applyNumberFormat="1" applyFont="1" applyBorder="1" applyAlignment="1" applyProtection="1">
      <alignment/>
      <protection hidden="1"/>
    </xf>
    <xf numFmtId="164" fontId="5" fillId="0" borderId="12" xfId="0" applyNumberFormat="1" applyFont="1" applyBorder="1" applyAlignment="1" applyProtection="1">
      <alignment/>
      <protection hidden="1"/>
    </xf>
    <xf numFmtId="0" fontId="5" fillId="0" borderId="4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horizontal="right"/>
      <protection hidden="1"/>
    </xf>
    <xf numFmtId="0" fontId="5" fillId="0" borderId="23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 quotePrefix="1">
      <alignment horizontal="right"/>
      <protection hidden="1"/>
    </xf>
    <xf numFmtId="2" fontId="5" fillId="0" borderId="10" xfId="0" applyNumberFormat="1" applyFont="1" applyBorder="1" applyAlignment="1" applyProtection="1" quotePrefix="1">
      <alignment horizontal="right"/>
      <protection hidden="1"/>
    </xf>
    <xf numFmtId="0" fontId="5" fillId="0" borderId="24" xfId="0" applyFont="1" applyBorder="1" applyAlignment="1" applyProtection="1" quotePrefix="1">
      <alignment horizontal="right"/>
      <protection hidden="1"/>
    </xf>
    <xf numFmtId="0" fontId="5" fillId="0" borderId="24" xfId="0" applyFont="1" applyBorder="1" applyAlignment="1" applyProtection="1" quotePrefix="1">
      <alignment horizontal="right" vertical="center"/>
      <protection hidden="1"/>
    </xf>
    <xf numFmtId="164" fontId="5" fillId="0" borderId="20" xfId="0" applyNumberFormat="1" applyFont="1" applyBorder="1" applyAlignment="1" applyProtection="1">
      <alignment/>
      <protection hidden="1"/>
    </xf>
    <xf numFmtId="0" fontId="0" fillId="0" borderId="28" xfId="0" applyBorder="1" applyAlignment="1" applyProtection="1">
      <alignment horizontal="right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164" fontId="0" fillId="0" borderId="15" xfId="0" applyNumberFormat="1" applyFont="1" applyBorder="1" applyAlignment="1" applyProtection="1">
      <alignment/>
      <protection hidden="1"/>
    </xf>
    <xf numFmtId="2" fontId="0" fillId="0" borderId="16" xfId="0" applyNumberFormat="1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 horizontal="right"/>
      <protection hidden="1"/>
    </xf>
    <xf numFmtId="164" fontId="5" fillId="0" borderId="25" xfId="0" applyNumberFormat="1" applyFont="1" applyBorder="1" applyAlignment="1" applyProtection="1">
      <alignment/>
      <protection hidden="1"/>
    </xf>
    <xf numFmtId="2" fontId="5" fillId="0" borderId="26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0" fillId="0" borderId="28" xfId="0" applyBorder="1" applyAlignment="1" applyProtection="1" quotePrefix="1">
      <alignment horizontal="right" vertical="center"/>
      <protection hidden="1"/>
    </xf>
    <xf numFmtId="0" fontId="0" fillId="0" borderId="30" xfId="0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horizontal="right" vertical="center"/>
      <protection hidden="1"/>
    </xf>
    <xf numFmtId="164" fontId="0" fillId="0" borderId="22" xfId="0" applyNumberFormat="1" applyFont="1" applyBorder="1" applyAlignment="1" applyProtection="1">
      <alignment/>
      <protection hidden="1"/>
    </xf>
    <xf numFmtId="0" fontId="0" fillId="0" borderId="7" xfId="0" applyBorder="1" applyAlignment="1" applyProtection="1" quotePrefix="1">
      <alignment horizontal="right"/>
      <protection hidden="1"/>
    </xf>
    <xf numFmtId="164" fontId="0" fillId="0" borderId="20" xfId="0" applyNumberFormat="1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right"/>
      <protection hidden="1"/>
    </xf>
    <xf numFmtId="164" fontId="0" fillId="0" borderId="32" xfId="0" applyNumberFormat="1" applyFont="1" applyBorder="1" applyAlignment="1" applyProtection="1">
      <alignment/>
      <protection hidden="1"/>
    </xf>
    <xf numFmtId="2" fontId="0" fillId="0" borderId="33" xfId="0" applyNumberFormat="1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0" fontId="0" fillId="0" borderId="36" xfId="0" applyBorder="1" applyAlignment="1" applyProtection="1">
      <alignment horizontal="right" vertical="center"/>
      <protection hidden="1"/>
    </xf>
    <xf numFmtId="0" fontId="0" fillId="0" borderId="36" xfId="0" applyBorder="1" applyAlignment="1" applyProtection="1" quotePrefix="1">
      <alignment horizontal="right" vertical="center"/>
      <protection hidden="1"/>
    </xf>
    <xf numFmtId="0" fontId="0" fillId="0" borderId="31" xfId="0" applyBorder="1" applyAlignment="1" applyProtection="1" quotePrefix="1">
      <alignment horizontal="right" vertical="center"/>
      <protection hidden="1"/>
    </xf>
    <xf numFmtId="0" fontId="0" fillId="0" borderId="27" xfId="0" applyBorder="1" applyAlignment="1" applyProtection="1" quotePrefix="1">
      <alignment horizontal="righ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 horizontal="right"/>
      <protection hidden="1"/>
    </xf>
    <xf numFmtId="0" fontId="0" fillId="0" borderId="34" xfId="0" applyBorder="1" applyAlignment="1" applyProtection="1">
      <alignment horizontal="right"/>
      <protection hidden="1"/>
    </xf>
    <xf numFmtId="164" fontId="0" fillId="0" borderId="32" xfId="0" applyNumberFormat="1" applyBorder="1" applyAlignment="1" applyProtection="1">
      <alignment/>
      <protection hidden="1"/>
    </xf>
    <xf numFmtId="2" fontId="0" fillId="0" borderId="33" xfId="0" applyNumberFormat="1" applyBorder="1" applyAlignment="1" applyProtection="1">
      <alignment/>
      <protection hidden="1"/>
    </xf>
    <xf numFmtId="164" fontId="0" fillId="0" borderId="35" xfId="0" applyNumberForma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3" fillId="0" borderId="6" xfId="0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right"/>
      <protection hidden="1"/>
    </xf>
    <xf numFmtId="0" fontId="13" fillId="0" borderId="7" xfId="0" applyFont="1" applyBorder="1" applyAlignment="1" applyProtection="1">
      <alignment horizontal="right"/>
      <protection hidden="1"/>
    </xf>
    <xf numFmtId="164" fontId="13" fillId="0" borderId="5" xfId="0" applyNumberFormat="1" applyFont="1" applyBorder="1" applyAlignment="1" applyProtection="1">
      <alignment/>
      <protection hidden="1"/>
    </xf>
    <xf numFmtId="2" fontId="13" fillId="0" borderId="6" xfId="0" applyNumberFormat="1" applyFont="1" applyBorder="1" applyAlignment="1" applyProtection="1">
      <alignment/>
      <protection hidden="1"/>
    </xf>
    <xf numFmtId="164" fontId="13" fillId="0" borderId="18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 quotePrefix="1">
      <alignment horizontal="right"/>
      <protection hidden="1"/>
    </xf>
    <xf numFmtId="0" fontId="13" fillId="0" borderId="11" xfId="0" applyFont="1" applyBorder="1" applyAlignment="1" applyProtection="1">
      <alignment horizontal="right"/>
      <protection hidden="1"/>
    </xf>
    <xf numFmtId="2" fontId="13" fillId="0" borderId="10" xfId="0" applyNumberFormat="1" applyFont="1" applyBorder="1" applyAlignment="1" applyProtection="1" quotePrefix="1">
      <alignment horizontal="right"/>
      <protection hidden="1"/>
    </xf>
    <xf numFmtId="164" fontId="13" fillId="0" borderId="12" xfId="0" applyNumberFormat="1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6" xfId="0" applyFont="1" applyBorder="1" applyAlignment="1" applyProtection="1">
      <alignment/>
      <protection hidden="1"/>
    </xf>
    <xf numFmtId="0" fontId="13" fillId="0" borderId="24" xfId="0" applyFont="1" applyBorder="1" applyAlignment="1" applyProtection="1" quotePrefix="1">
      <alignment horizontal="right"/>
      <protection hidden="1"/>
    </xf>
    <xf numFmtId="0" fontId="13" fillId="0" borderId="17" xfId="0" applyFont="1" applyBorder="1" applyAlignment="1" applyProtection="1">
      <alignment horizontal="right"/>
      <protection hidden="1"/>
    </xf>
    <xf numFmtId="164" fontId="13" fillId="0" borderId="15" xfId="0" applyNumberFormat="1" applyFont="1" applyBorder="1" applyAlignment="1" applyProtection="1">
      <alignment/>
      <protection hidden="1"/>
    </xf>
    <xf numFmtId="2" fontId="13" fillId="0" borderId="16" xfId="0" applyNumberFormat="1" applyFont="1" applyBorder="1" applyAlignment="1" applyProtection="1">
      <alignment/>
      <protection hidden="1"/>
    </xf>
    <xf numFmtId="164" fontId="13" fillId="0" borderId="20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4" xfId="0" applyBorder="1" applyAlignment="1" applyProtection="1" quotePrefix="1">
      <alignment horizontal="right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31" xfId="0" applyBorder="1" applyAlignment="1" applyProtection="1" quotePrefix="1">
      <alignment horizontal="right"/>
      <protection hidden="1"/>
    </xf>
    <xf numFmtId="164" fontId="0" fillId="0" borderId="38" xfId="0" applyNumberFormat="1" applyBorder="1" applyAlignment="1" applyProtection="1">
      <alignment/>
      <protection hidden="1"/>
    </xf>
    <xf numFmtId="2" fontId="0" fillId="0" borderId="24" xfId="0" applyNumberFormat="1" applyBorder="1" applyAlignment="1" applyProtection="1">
      <alignment/>
      <protection hidden="1"/>
    </xf>
    <xf numFmtId="164" fontId="0" fillId="0" borderId="39" xfId="0" applyNumberFormat="1" applyBorder="1" applyAlignment="1" applyProtection="1">
      <alignment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6" fontId="0" fillId="0" borderId="27" xfId="0" applyNumberFormat="1" applyBorder="1" applyAlignment="1" applyProtection="1">
      <alignment horizontal="right"/>
      <protection hidden="1"/>
    </xf>
    <xf numFmtId="164" fontId="0" fillId="0" borderId="16" xfId="0" applyNumberForma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32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0" borderId="34" xfId="0" applyFont="1" applyBorder="1" applyAlignment="1" applyProtection="1">
      <alignment horizontal="right"/>
      <protection hidden="1"/>
    </xf>
    <xf numFmtId="164" fontId="5" fillId="0" borderId="22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28" xfId="0" applyBorder="1" applyAlignment="1" applyProtection="1" quotePrefix="1">
      <alignment horizontal="right" vertical="center"/>
      <protection hidden="1"/>
    </xf>
    <xf numFmtId="0" fontId="5" fillId="0" borderId="7" xfId="0" applyFont="1" applyBorder="1" applyAlignment="1" applyProtection="1" quotePrefix="1">
      <alignment horizontal="right"/>
      <protection hidden="1"/>
    </xf>
    <xf numFmtId="0" fontId="5" fillId="0" borderId="37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right"/>
      <protection hidden="1"/>
    </xf>
    <xf numFmtId="164" fontId="5" fillId="0" borderId="32" xfId="0" applyNumberFormat="1" applyFont="1" applyBorder="1" applyAlignment="1" applyProtection="1">
      <alignment/>
      <protection hidden="1"/>
    </xf>
    <xf numFmtId="2" fontId="5" fillId="0" borderId="33" xfId="0" applyNumberFormat="1" applyFont="1" applyBorder="1" applyAlignment="1" applyProtection="1">
      <alignment/>
      <protection hidden="1"/>
    </xf>
    <xf numFmtId="164" fontId="5" fillId="0" borderId="35" xfId="0" applyNumberFormat="1" applyFont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 wrapText="1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vertical="center"/>
      <protection hidden="1"/>
    </xf>
    <xf numFmtId="0" fontId="5" fillId="0" borderId="37" xfId="0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 quotePrefix="1">
      <alignment horizontal="right" vertic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13" fillId="0" borderId="43" xfId="0" applyFont="1" applyBorder="1" applyAlignment="1" applyProtection="1">
      <alignment vertical="center" wrapText="1"/>
      <protection hidden="1"/>
    </xf>
    <xf numFmtId="0" fontId="13" fillId="0" borderId="37" xfId="0" applyFont="1" applyBorder="1" applyAlignment="1" applyProtection="1">
      <alignment vertical="center"/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 quotePrefix="1">
      <alignment horizontal="right" vertical="center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horizontal="right" vertical="center"/>
      <protection hidden="1"/>
    </xf>
    <xf numFmtId="0" fontId="0" fillId="0" borderId="48" xfId="0" applyBorder="1" applyAlignment="1" applyProtection="1">
      <alignment horizontal="right" vertical="center"/>
      <protection hidden="1"/>
    </xf>
    <xf numFmtId="0" fontId="0" fillId="0" borderId="49" xfId="0" applyBorder="1" applyAlignment="1" applyProtection="1">
      <alignment horizontal="right" vertical="center"/>
      <protection hidden="1"/>
    </xf>
    <xf numFmtId="0" fontId="13" fillId="0" borderId="23" xfId="0" applyFont="1" applyBorder="1" applyAlignment="1" applyProtection="1" quotePrefix="1">
      <alignment horizontal="right" vertical="center"/>
      <protection hidden="1"/>
    </xf>
    <xf numFmtId="0" fontId="13" fillId="0" borderId="28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right" vertical="center"/>
      <protection hidden="1"/>
    </xf>
    <xf numFmtId="0" fontId="13" fillId="0" borderId="23" xfId="0" applyFont="1" applyBorder="1" applyAlignment="1" applyProtection="1" quotePrefix="1">
      <alignment vertical="center"/>
      <protection hidden="1"/>
    </xf>
    <xf numFmtId="0" fontId="13" fillId="0" borderId="28" xfId="0" applyFont="1" applyBorder="1" applyAlignment="1" applyProtection="1" quotePrefix="1">
      <alignment vertical="center"/>
      <protection hidden="1"/>
    </xf>
    <xf numFmtId="0" fontId="13" fillId="0" borderId="24" xfId="0" applyFont="1" applyBorder="1" applyAlignment="1" applyProtection="1" quotePrefix="1">
      <alignment vertical="center"/>
      <protection hidden="1"/>
    </xf>
    <xf numFmtId="0" fontId="0" fillId="0" borderId="33" xfId="0" applyFont="1" applyBorder="1" applyAlignment="1" applyProtection="1">
      <alignment/>
      <protection hidden="1"/>
    </xf>
    <xf numFmtId="0" fontId="0" fillId="0" borderId="43" xfId="0" applyFont="1" applyBorder="1" applyAlignment="1" applyProtection="1">
      <alignment vertical="center"/>
      <protection hidden="1"/>
    </xf>
    <xf numFmtId="0" fontId="0" fillId="0" borderId="37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 quotePrefix="1">
      <alignment horizontal="right" vertical="center"/>
      <protection hidden="1"/>
    </xf>
    <xf numFmtId="0" fontId="0" fillId="0" borderId="11" xfId="0" applyFont="1" applyBorder="1" applyAlignment="1" applyProtection="1" quotePrefix="1">
      <alignment horizontal="right"/>
      <protection hidden="1"/>
    </xf>
    <xf numFmtId="2" fontId="0" fillId="0" borderId="10" xfId="0" applyNumberFormat="1" applyFont="1" applyBorder="1" applyAlignment="1" applyProtection="1" quotePrefix="1">
      <alignment horizontal="right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 quotePrefix="1">
      <alignment horizontal="right" vertical="center"/>
      <protection hidden="1"/>
    </xf>
    <xf numFmtId="0" fontId="0" fillId="0" borderId="24" xfId="0" applyFont="1" applyBorder="1" applyAlignment="1" applyProtection="1" quotePrefix="1">
      <alignment horizontal="right" vertical="center"/>
      <protection hidden="1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horizontal="right" vertical="center"/>
      <protection hidden="1"/>
    </xf>
    <xf numFmtId="0" fontId="19" fillId="0" borderId="0" xfId="15" applyAlignment="1" applyProtection="1">
      <alignment/>
      <protection hidden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3" fillId="0" borderId="23" xfId="0" applyFont="1" applyBorder="1" applyAlignment="1" applyProtection="1">
      <alignment horizontal="righ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1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26</xdr:row>
      <xdr:rowOff>0</xdr:rowOff>
    </xdr:from>
    <xdr:to>
      <xdr:col>15</xdr:col>
      <xdr:colOff>352425</xdr:colOff>
      <xdr:row>42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34300" y="4953000"/>
          <a:ext cx="2600325" cy="27908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69</xdr:row>
      <xdr:rowOff>133350</xdr:rowOff>
    </xdr:from>
    <xdr:to>
      <xdr:col>13</xdr:col>
      <xdr:colOff>400050</xdr:colOff>
      <xdr:row>86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277100" y="12020550"/>
          <a:ext cx="2600325" cy="28098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12</xdr:row>
      <xdr:rowOff>152400</xdr:rowOff>
    </xdr:from>
    <xdr:to>
      <xdr:col>15</xdr:col>
      <xdr:colOff>371475</xdr:colOff>
      <xdr:row>29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77175" y="2809875"/>
          <a:ext cx="2600325" cy="28194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12</xdr:col>
      <xdr:colOff>19050</xdr:colOff>
      <xdr:row>1</xdr:row>
      <xdr:rowOff>0</xdr:rowOff>
    </xdr:from>
    <xdr:to>
      <xdr:col>15</xdr:col>
      <xdr:colOff>476250</xdr:colOff>
      <xdr:row>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66700"/>
          <a:ext cx="2743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9</xdr:row>
      <xdr:rowOff>85725</xdr:rowOff>
    </xdr:from>
    <xdr:to>
      <xdr:col>15</xdr:col>
      <xdr:colOff>742950</xdr:colOff>
      <xdr:row>24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96225" y="2247900"/>
          <a:ext cx="2952750" cy="25431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0</xdr:col>
      <xdr:colOff>9525</xdr:colOff>
      <xdr:row>25</xdr:row>
      <xdr:rowOff>66675</xdr:rowOff>
    </xdr:from>
    <xdr:to>
      <xdr:col>7</xdr:col>
      <xdr:colOff>95250</xdr:colOff>
      <xdr:row>43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43910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61</xdr:row>
      <xdr:rowOff>152400</xdr:rowOff>
    </xdr:from>
    <xdr:to>
      <xdr:col>15</xdr:col>
      <xdr:colOff>409575</xdr:colOff>
      <xdr:row>79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91450" y="10810875"/>
          <a:ext cx="2600325" cy="28003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12</xdr:col>
      <xdr:colOff>19050</xdr:colOff>
      <xdr:row>2</xdr:row>
      <xdr:rowOff>9525</xdr:rowOff>
    </xdr:from>
    <xdr:to>
      <xdr:col>15</xdr:col>
      <xdr:colOff>9525</xdr:colOff>
      <xdr:row>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38175"/>
          <a:ext cx="22764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26</xdr:row>
      <xdr:rowOff>38100</xdr:rowOff>
    </xdr:from>
    <xdr:to>
      <xdr:col>14</xdr:col>
      <xdr:colOff>180975</xdr:colOff>
      <xdr:row>49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4981575"/>
          <a:ext cx="16573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37</xdr:row>
      <xdr:rowOff>114300</xdr:rowOff>
    </xdr:from>
    <xdr:to>
      <xdr:col>15</xdr:col>
      <xdr:colOff>361950</xdr:colOff>
      <xdr:row>55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58200" y="6934200"/>
          <a:ext cx="2600325" cy="2828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12</xdr:col>
      <xdr:colOff>47625</xdr:colOff>
      <xdr:row>2</xdr:row>
      <xdr:rowOff>0</xdr:rowOff>
    </xdr:from>
    <xdr:to>
      <xdr:col>17</xdr:col>
      <xdr:colOff>47625</xdr:colOff>
      <xdr:row>18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28650"/>
          <a:ext cx="38100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276225</xdr:rowOff>
    </xdr:from>
    <xdr:to>
      <xdr:col>15</xdr:col>
      <xdr:colOff>352425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48675" y="542925"/>
          <a:ext cx="2600325" cy="27146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133350</xdr:colOff>
      <xdr:row>34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44481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0</xdr:rowOff>
    </xdr:from>
    <xdr:to>
      <xdr:col>15</xdr:col>
      <xdr:colOff>409575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2009775"/>
          <a:ext cx="2600325" cy="26098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4</xdr:col>
      <xdr:colOff>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4</xdr:col>
      <xdr:colOff>0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2890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0</xdr:colOff>
      <xdr:row>36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3867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4</xdr:col>
      <xdr:colOff>0</xdr:colOff>
      <xdr:row>48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4845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3</xdr:col>
      <xdr:colOff>752475</xdr:colOff>
      <xdr:row>60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658225"/>
          <a:ext cx="3038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4</xdr:col>
      <xdr:colOff>0</xdr:colOff>
      <xdr:row>72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66800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4</xdr:col>
      <xdr:colOff>0</xdr:colOff>
      <xdr:row>84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67777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4</xdr:col>
      <xdr:colOff>0</xdr:colOff>
      <xdr:row>96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68755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4</xdr:col>
      <xdr:colOff>0</xdr:colOff>
      <xdr:row>108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697325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4</xdr:col>
      <xdr:colOff>0</xdr:colOff>
      <xdr:row>120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8707100"/>
          <a:ext cx="3048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24</xdr:row>
      <xdr:rowOff>66675</xdr:rowOff>
    </xdr:from>
    <xdr:to>
      <xdr:col>15</xdr:col>
      <xdr:colOff>400050</xdr:colOff>
      <xdr:row>41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86775" y="4791075"/>
          <a:ext cx="2600325" cy="28670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12</xdr:col>
      <xdr:colOff>38100</xdr:colOff>
      <xdr:row>1</xdr:row>
      <xdr:rowOff>0</xdr:rowOff>
    </xdr:from>
    <xdr:to>
      <xdr:col>13</xdr:col>
      <xdr:colOff>638175</xdr:colOff>
      <xdr:row>13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66700"/>
          <a:ext cx="13620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</xdr:row>
      <xdr:rowOff>0</xdr:rowOff>
    </xdr:from>
    <xdr:to>
      <xdr:col>15</xdr:col>
      <xdr:colOff>409575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1190625"/>
          <a:ext cx="2600325" cy="26098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41</xdr:row>
      <xdr:rowOff>19050</xdr:rowOff>
    </xdr:from>
    <xdr:to>
      <xdr:col>15</xdr:col>
      <xdr:colOff>342900</xdr:colOff>
      <xdr:row>57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24825" y="7400925"/>
          <a:ext cx="2590800" cy="27717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3</xdr:row>
      <xdr:rowOff>28575</xdr:rowOff>
    </xdr:from>
    <xdr:to>
      <xdr:col>15</xdr:col>
      <xdr:colOff>390525</xdr:colOff>
      <xdr:row>20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96225" y="1238250"/>
          <a:ext cx="2600325" cy="28670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2</xdr:row>
      <xdr:rowOff>28575</xdr:rowOff>
    </xdr:from>
    <xdr:to>
      <xdr:col>15</xdr:col>
      <xdr:colOff>381000</xdr:colOff>
      <xdr:row>17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62875" y="657225"/>
          <a:ext cx="2600325" cy="28479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0</xdr:rowOff>
    </xdr:from>
    <xdr:to>
      <xdr:col>15</xdr:col>
      <xdr:colOff>409575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2009775"/>
          <a:ext cx="2600325" cy="26098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34</xdr:row>
      <xdr:rowOff>9525</xdr:rowOff>
    </xdr:from>
    <xdr:to>
      <xdr:col>15</xdr:col>
      <xdr:colOff>361950</xdr:colOff>
      <xdr:row>50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48625" y="6267450"/>
          <a:ext cx="2600325" cy="27622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  <xdr:twoCellAnchor editAs="oneCell">
    <xdr:from>
      <xdr:col>12</xdr:col>
      <xdr:colOff>28575</xdr:colOff>
      <xdr:row>0</xdr:row>
      <xdr:rowOff>247650</xdr:rowOff>
    </xdr:from>
    <xdr:to>
      <xdr:col>15</xdr:col>
      <xdr:colOff>400050</xdr:colOff>
      <xdr:row>13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47650"/>
          <a:ext cx="26574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8</xdr:row>
      <xdr:rowOff>0</xdr:rowOff>
    </xdr:from>
    <xdr:to>
      <xdr:col>15</xdr:col>
      <xdr:colOff>409575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2009775"/>
          <a:ext cx="2600325" cy="24765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gris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l'oculaire n'est plus ou rarement commercialisé, il peut être remplacé par un modèle plus récent.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Valeurs en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rouge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 pupille de sortie de l'oculaire est supérieure à la pupille humaine,
il y a donc perte de lumière. Il est préférable d'opter pour un grossissement plus fort.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Valeurs en 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orange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grossissement donné par cet oculaire est supérieur au grossissement résolvant. Un grossissement plus fort n'apportera pas de détails supplémentaires, mais peut rester intéressant avec d'excellentes conditions  d'observation.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truction\Formulaires\Construction%2045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lescope"/>
      <sheetName val="Construction"/>
      <sheetName val="Oculaires Televue"/>
    </sheetNames>
    <sheetDataSet>
      <sheetData sheetId="0">
        <row r="4">
          <cell r="B4">
            <v>450</v>
          </cell>
        </row>
        <row r="5">
          <cell r="B5">
            <v>2250</v>
          </cell>
        </row>
        <row r="7">
          <cell r="B7">
            <v>5</v>
          </cell>
        </row>
        <row r="9">
          <cell r="B9">
            <v>5.628520026410115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vixenoptic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33.421875" style="4" customWidth="1"/>
    <col min="2" max="13" width="14.7109375" style="4" customWidth="1"/>
    <col min="14" max="16384" width="11.421875" style="4" customWidth="1"/>
  </cols>
  <sheetData>
    <row r="1" s="48" customFormat="1" ht="18">
      <c r="A1" s="48" t="s">
        <v>62</v>
      </c>
    </row>
    <row r="3" ht="12.75">
      <c r="A3" s="49" t="s">
        <v>17</v>
      </c>
    </row>
    <row r="4" spans="1:3" ht="12.75">
      <c r="A4" s="19" t="s">
        <v>18</v>
      </c>
      <c r="B4" s="50">
        <v>304</v>
      </c>
      <c r="C4" s="51" t="s">
        <v>19</v>
      </c>
    </row>
    <row r="5" spans="1:5" ht="12.75">
      <c r="A5" s="19" t="s">
        <v>20</v>
      </c>
      <c r="B5" s="50">
        <v>1492</v>
      </c>
      <c r="C5" s="52" t="s">
        <v>21</v>
      </c>
      <c r="D5" s="53"/>
      <c r="E5" s="53"/>
    </row>
    <row r="6" spans="1:5" ht="12.75">
      <c r="A6" s="19" t="s">
        <v>22</v>
      </c>
      <c r="B6" s="54">
        <v>26</v>
      </c>
      <c r="C6" s="52" t="s">
        <v>23</v>
      </c>
      <c r="D6" s="53"/>
      <c r="E6" s="53"/>
    </row>
    <row r="7" spans="1:5" ht="12.75">
      <c r="A7" s="19" t="s">
        <v>24</v>
      </c>
      <c r="B7" s="55">
        <f>foc_objectif/dia_objectif</f>
        <v>4.907894736842105</v>
      </c>
      <c r="C7" s="52" t="s">
        <v>25</v>
      </c>
      <c r="D7" s="53"/>
      <c r="E7" s="53"/>
    </row>
    <row r="8" spans="1:5" ht="12.75">
      <c r="A8" s="19" t="s">
        <v>26</v>
      </c>
      <c r="B8" s="56">
        <f>2*foc_objectif</f>
        <v>2984</v>
      </c>
      <c r="C8" s="53" t="s">
        <v>27</v>
      </c>
      <c r="D8" s="53"/>
      <c r="E8" s="53"/>
    </row>
    <row r="9" spans="1:5" ht="12.75">
      <c r="A9" s="19" t="s">
        <v>28</v>
      </c>
      <c r="B9" s="57">
        <f>rayon_courbure_primaire-SQRT(rayon_courbure_primaire^2-(dia_objectif/2)^2)</f>
        <v>3.873828174384016</v>
      </c>
      <c r="C9" s="52" t="s">
        <v>29</v>
      </c>
      <c r="D9" s="53"/>
      <c r="E9" s="53"/>
    </row>
    <row r="10" spans="1:5" ht="12.75">
      <c r="A10" s="19" t="s">
        <v>30</v>
      </c>
      <c r="B10" s="57">
        <f>(PI()*(dia_objectif/2)^2*epaisseur_primaire)*densite_verre*0.000001</f>
        <v>4.208383019641866</v>
      </c>
      <c r="C10" s="52" t="s">
        <v>31</v>
      </c>
      <c r="D10" s="53"/>
      <c r="E10" s="53"/>
    </row>
    <row r="11" spans="1:5" ht="12.75">
      <c r="A11" s="19" t="s">
        <v>30</v>
      </c>
      <c r="B11" s="58">
        <f>(PI()*(dia_objectif/2)^2*epaisseur_primaire-(PI()/6*creux_miroir^3+(dia_objectif/2)^2*PI()*creux_miroir/2))*densite_verre*0.000001</f>
        <v>3.894804513303751</v>
      </c>
      <c r="C11" s="52" t="s">
        <v>32</v>
      </c>
      <c r="D11" s="53"/>
      <c r="E11" s="53"/>
    </row>
    <row r="12" spans="1:3" ht="12.75">
      <c r="A12" s="73"/>
      <c r="B12" s="51"/>
      <c r="C12" s="51"/>
    </row>
    <row r="13" ht="12.75">
      <c r="A13" s="49" t="s">
        <v>60</v>
      </c>
    </row>
    <row r="14" spans="1:3" ht="12.75">
      <c r="A14" s="71" t="s">
        <v>53</v>
      </c>
      <c r="B14" s="72">
        <v>0.00056</v>
      </c>
      <c r="C14" s="51" t="s">
        <v>54</v>
      </c>
    </row>
    <row r="15" spans="1:3" ht="12.75">
      <c r="A15" s="71" t="s">
        <v>56</v>
      </c>
      <c r="B15" s="54">
        <v>2.23</v>
      </c>
      <c r="C15" s="51" t="s">
        <v>57</v>
      </c>
    </row>
    <row r="16" spans="1:3" ht="12.75">
      <c r="A16" s="71" t="s">
        <v>65</v>
      </c>
      <c r="B16" s="64">
        <f>360*60*60/2/PI()</f>
        <v>206264.80624709636</v>
      </c>
      <c r="C16" s="51" t="s">
        <v>55</v>
      </c>
    </row>
    <row r="17" spans="1:3" ht="12.75">
      <c r="A17" s="71" t="s">
        <v>58</v>
      </c>
      <c r="B17" s="50">
        <v>6</v>
      </c>
      <c r="C17" s="51" t="s">
        <v>59</v>
      </c>
    </row>
    <row r="18" spans="1:3" ht="12.75">
      <c r="A18" s="73"/>
      <c r="B18" s="60"/>
      <c r="C18" s="70" t="s">
        <v>61</v>
      </c>
    </row>
    <row r="19" spans="1:5" ht="12.75">
      <c r="A19" s="59"/>
      <c r="B19" s="60"/>
      <c r="C19" s="51"/>
      <c r="D19" s="53"/>
      <c r="E19" s="53"/>
    </row>
    <row r="20" ht="12.75">
      <c r="A20" s="49" t="s">
        <v>4</v>
      </c>
    </row>
    <row r="21" spans="1:3" ht="12.75">
      <c r="A21" s="19" t="s">
        <v>33</v>
      </c>
      <c r="B21" s="63">
        <f>1.22*lambda_vert/dia_objectif*arc_sec_par_radian</f>
        <v>0.46355301193426385</v>
      </c>
      <c r="C21" s="51" t="s">
        <v>34</v>
      </c>
    </row>
    <row r="22" spans="1:3" ht="12.75">
      <c r="A22" s="19" t="s">
        <v>35</v>
      </c>
      <c r="B22" s="64">
        <f>1.22*lambda_vert*FD_objectif*1000</f>
        <v>3.3530736842105258</v>
      </c>
      <c r="C22" s="51" t="s">
        <v>36</v>
      </c>
    </row>
    <row r="23" spans="1:5" ht="12.75">
      <c r="A23" s="19" t="s">
        <v>37</v>
      </c>
      <c r="B23" s="63">
        <f>B21*0.85</f>
        <v>0.3940200601441243</v>
      </c>
      <c r="C23" s="51" t="s">
        <v>38</v>
      </c>
      <c r="D23" s="53"/>
      <c r="E23" s="53"/>
    </row>
    <row r="24" spans="1:3" ht="12.75">
      <c r="A24" s="19" t="s">
        <v>39</v>
      </c>
      <c r="B24" s="65">
        <f>dia_objectif/pupille_oculaire</f>
        <v>50.666666666666664</v>
      </c>
      <c r="C24" s="51" t="s">
        <v>40</v>
      </c>
    </row>
    <row r="25" spans="1:3" ht="12.75">
      <c r="A25" s="19" t="s">
        <v>41</v>
      </c>
      <c r="B25" s="65">
        <f>60/(0.85*B21)</f>
        <v>152.27651094224305</v>
      </c>
      <c r="C25" s="51" t="s">
        <v>42</v>
      </c>
    </row>
    <row r="26" spans="1:3" ht="12.75">
      <c r="A26" s="19" t="s">
        <v>43</v>
      </c>
      <c r="B26" s="66">
        <f>dia_objectif*2.4</f>
        <v>729.6</v>
      </c>
      <c r="C26" s="51" t="s">
        <v>69</v>
      </c>
    </row>
    <row r="27" spans="1:3" ht="12.75">
      <c r="A27" s="19" t="s">
        <v>44</v>
      </c>
      <c r="B27" s="67">
        <f>FD_objectif*pupille_oculaire</f>
        <v>29.44736842105263</v>
      </c>
      <c r="C27" s="51" t="s">
        <v>45</v>
      </c>
    </row>
    <row r="28" spans="1:3" ht="12.75">
      <c r="A28" s="59"/>
      <c r="B28" s="62"/>
      <c r="C28" s="51"/>
    </row>
    <row r="29" spans="1:3" ht="12.75">
      <c r="A29" s="61" t="s">
        <v>46</v>
      </c>
      <c r="B29" s="62"/>
      <c r="C29" s="51"/>
    </row>
    <row r="30" spans="1:3" ht="12.75">
      <c r="A30" s="19" t="s">
        <v>47</v>
      </c>
      <c r="B30" s="68">
        <v>6</v>
      </c>
      <c r="C30" s="51" t="s">
        <v>73</v>
      </c>
    </row>
    <row r="31" spans="1:3" ht="12.75">
      <c r="A31" s="19" t="s">
        <v>71</v>
      </c>
      <c r="B31" s="68">
        <v>0.8</v>
      </c>
      <c r="C31" s="51" t="s">
        <v>70</v>
      </c>
    </row>
    <row r="32" spans="1:3" ht="12.75">
      <c r="A32" s="19" t="s">
        <v>48</v>
      </c>
      <c r="B32" s="65">
        <f>Magnitude_Oeil_Nu+2*(100^0.2)*LOG10(dia_objectif/pupille_oculaire*Taux_transmission^0.5)</f>
        <v>14.320710849886662</v>
      </c>
      <c r="C32" s="51" t="s">
        <v>72</v>
      </c>
    </row>
    <row r="33" ht="12.75">
      <c r="A33" s="69"/>
    </row>
    <row r="34" ht="12.75">
      <c r="A34" s="4" t="s">
        <v>49</v>
      </c>
    </row>
    <row r="35" ht="12.75">
      <c r="A35" s="70" t="s">
        <v>50</v>
      </c>
    </row>
    <row r="36" ht="12.75">
      <c r="A36" s="70" t="s">
        <v>51</v>
      </c>
    </row>
    <row r="37" ht="12.75">
      <c r="A37" s="4" t="s">
        <v>52</v>
      </c>
    </row>
  </sheetData>
  <sheetProtection sheet="1" objects="1" scenarios="1"/>
  <dataValidations count="1">
    <dataValidation errorStyle="warning" type="decimal" showErrorMessage="1" errorTitle="Valeur hors limite." error="Le taux doit être supérieur à 0 et inférieur ou égal à 1.&#10;Un taux de 1 suppose un trajet optique sans perte.&#10;1 = 100% de transmission de la lumière.&#10;0,1 = 10% de transmission de la lumière&#10;etc." sqref="B31">
      <formula1>0.000001</formula1>
      <formula2>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workbookViewId="0" topLeftCell="A1">
      <selection activeCell="A64" sqref="A64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140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141</v>
      </c>
      <c r="B4" s="10">
        <v>17.5</v>
      </c>
      <c r="C4" s="11">
        <v>72</v>
      </c>
      <c r="D4" s="12" t="s">
        <v>66</v>
      </c>
      <c r="E4" s="13">
        <v>363</v>
      </c>
      <c r="F4" s="13">
        <v>8</v>
      </c>
      <c r="G4" s="13">
        <v>6</v>
      </c>
      <c r="H4" s="13">
        <v>25.4</v>
      </c>
      <c r="I4" s="13"/>
      <c r="J4" s="14">
        <f aca="true" t="shared" si="0" ref="J4:J23">foc_objectif/B4</f>
        <v>85.25714285714285</v>
      </c>
      <c r="K4" s="15">
        <f aca="true" t="shared" si="1" ref="K4:K23">C4/J4</f>
        <v>0.8445040214477212</v>
      </c>
      <c r="L4" s="38">
        <f aca="true" t="shared" si="2" ref="L4:L23">B4/FD_objectif</f>
        <v>3.5656836461126007</v>
      </c>
    </row>
    <row r="5" spans="1:12" s="4" customFormat="1" ht="12.75">
      <c r="A5" s="24" t="s">
        <v>142</v>
      </c>
      <c r="B5" s="17">
        <v>14</v>
      </c>
      <c r="C5" s="18">
        <v>72</v>
      </c>
      <c r="D5" s="19" t="s">
        <v>66</v>
      </c>
      <c r="E5" s="20">
        <v>276</v>
      </c>
      <c r="F5" s="20">
        <v>7</v>
      </c>
      <c r="G5" s="20">
        <v>5</v>
      </c>
      <c r="H5" s="20">
        <v>17.9</v>
      </c>
      <c r="I5" s="20"/>
      <c r="J5" s="21">
        <f t="shared" si="0"/>
        <v>106.57142857142857</v>
      </c>
      <c r="K5" s="22">
        <f t="shared" si="1"/>
        <v>0.675603217158177</v>
      </c>
      <c r="L5" s="23">
        <f t="shared" si="2"/>
        <v>2.8525469168900806</v>
      </c>
    </row>
    <row r="6" spans="1:12" s="4" customFormat="1" ht="12.75">
      <c r="A6" s="24" t="s">
        <v>143</v>
      </c>
      <c r="B6" s="17">
        <v>10</v>
      </c>
      <c r="C6" s="18">
        <v>72</v>
      </c>
      <c r="D6" s="19" t="s">
        <v>66</v>
      </c>
      <c r="E6" s="20">
        <v>294</v>
      </c>
      <c r="F6" s="20">
        <v>8</v>
      </c>
      <c r="G6" s="20">
        <v>6</v>
      </c>
      <c r="H6" s="20">
        <v>18.5</v>
      </c>
      <c r="I6" s="20"/>
      <c r="J6" s="21">
        <f t="shared" si="0"/>
        <v>149.2</v>
      </c>
      <c r="K6" s="22">
        <f t="shared" si="1"/>
        <v>0.482573726541555</v>
      </c>
      <c r="L6" s="23">
        <f t="shared" si="2"/>
        <v>2.037533512064343</v>
      </c>
    </row>
    <row r="7" spans="1:12" s="4" customFormat="1" ht="12.75">
      <c r="A7" s="24" t="s">
        <v>144</v>
      </c>
      <c r="B7" s="17">
        <v>7</v>
      </c>
      <c r="C7" s="18">
        <v>72</v>
      </c>
      <c r="D7" s="19" t="s">
        <v>66</v>
      </c>
      <c r="E7" s="20">
        <v>288</v>
      </c>
      <c r="F7" s="20">
        <v>8</v>
      </c>
      <c r="G7" s="20">
        <v>6</v>
      </c>
      <c r="H7" s="20">
        <v>17</v>
      </c>
      <c r="I7" s="20"/>
      <c r="J7" s="21"/>
      <c r="K7" s="22"/>
      <c r="L7" s="23"/>
    </row>
    <row r="8" spans="1:12" s="4" customFormat="1" ht="13.5" thickBot="1">
      <c r="A8" s="24" t="s">
        <v>145</v>
      </c>
      <c r="B8" s="17">
        <v>5</v>
      </c>
      <c r="C8" s="18">
        <v>72</v>
      </c>
      <c r="D8" s="19" t="s">
        <v>66</v>
      </c>
      <c r="E8" s="20">
        <v>300</v>
      </c>
      <c r="F8" s="20">
        <v>8</v>
      </c>
      <c r="G8" s="20">
        <v>6</v>
      </c>
      <c r="H8" s="20">
        <v>18</v>
      </c>
      <c r="I8" s="20"/>
      <c r="J8" s="21">
        <f t="shared" si="0"/>
        <v>298.4</v>
      </c>
      <c r="K8" s="22">
        <f t="shared" si="1"/>
        <v>0.2412868632707775</v>
      </c>
      <c r="L8" s="23">
        <f t="shared" si="2"/>
        <v>1.0187667560321716</v>
      </c>
    </row>
    <row r="9" spans="1:12" s="4" customFormat="1" ht="12.75">
      <c r="A9" s="9"/>
      <c r="B9" s="10"/>
      <c r="C9" s="11"/>
      <c r="D9" s="12"/>
      <c r="E9" s="13"/>
      <c r="F9" s="13"/>
      <c r="G9" s="13"/>
      <c r="H9" s="13"/>
      <c r="I9" s="13"/>
      <c r="J9" s="14" t="e">
        <f t="shared" si="0"/>
        <v>#DIV/0!</v>
      </c>
      <c r="K9" s="15" t="e">
        <f t="shared" si="1"/>
        <v>#DIV/0!</v>
      </c>
      <c r="L9" s="38">
        <f t="shared" si="2"/>
        <v>0</v>
      </c>
    </row>
    <row r="10" spans="1:12" s="4" customFormat="1" ht="13.5" thickBot="1">
      <c r="A10" s="39"/>
      <c r="B10" s="40"/>
      <c r="C10" s="41"/>
      <c r="D10" s="42"/>
      <c r="E10" s="43"/>
      <c r="F10" s="43"/>
      <c r="G10" s="43"/>
      <c r="H10" s="43"/>
      <c r="I10" s="43"/>
      <c r="J10" s="44" t="e">
        <f t="shared" si="0"/>
        <v>#DIV/0!</v>
      </c>
      <c r="K10" s="45" t="e">
        <f t="shared" si="1"/>
        <v>#DIV/0!</v>
      </c>
      <c r="L10" s="46">
        <f t="shared" si="2"/>
        <v>0</v>
      </c>
    </row>
    <row r="11" spans="1:12" s="4" customFormat="1" ht="12.75">
      <c r="A11" s="16"/>
      <c r="B11" s="102"/>
      <c r="C11" s="103"/>
      <c r="D11" s="104"/>
      <c r="E11" s="105"/>
      <c r="F11" s="105"/>
      <c r="G11" s="105"/>
      <c r="H11" s="105"/>
      <c r="I11" s="105"/>
      <c r="J11" s="106" t="e">
        <f t="shared" si="0"/>
        <v>#DIV/0!</v>
      </c>
      <c r="K11" s="107" t="e">
        <f t="shared" si="1"/>
        <v>#DIV/0!</v>
      </c>
      <c r="L11" s="81">
        <f t="shared" si="2"/>
        <v>0</v>
      </c>
    </row>
    <row r="12" spans="1:12" s="4" customFormat="1" ht="13.5" thickBot="1">
      <c r="A12" s="24"/>
      <c r="B12" s="17"/>
      <c r="C12" s="18"/>
      <c r="D12" s="19"/>
      <c r="E12" s="20"/>
      <c r="F12" s="20"/>
      <c r="G12" s="20"/>
      <c r="H12" s="20"/>
      <c r="I12" s="20"/>
      <c r="J12" s="21" t="e">
        <f t="shared" si="0"/>
        <v>#DIV/0!</v>
      </c>
      <c r="K12" s="22" t="e">
        <f t="shared" si="1"/>
        <v>#DIV/0!</v>
      </c>
      <c r="L12" s="23">
        <f t="shared" si="2"/>
        <v>0</v>
      </c>
    </row>
    <row r="13" spans="1:12" s="146" customFormat="1" ht="12.75">
      <c r="A13" s="123"/>
      <c r="B13" s="115"/>
      <c r="C13" s="116"/>
      <c r="D13" s="117"/>
      <c r="E13" s="118"/>
      <c r="F13" s="118"/>
      <c r="G13" s="118"/>
      <c r="H13" s="118"/>
      <c r="I13" s="118"/>
      <c r="J13" s="119" t="e">
        <f t="shared" si="0"/>
        <v>#DIV/0!</v>
      </c>
      <c r="K13" s="120" t="e">
        <f t="shared" si="1"/>
        <v>#DIV/0!</v>
      </c>
      <c r="L13" s="121">
        <f t="shared" si="2"/>
        <v>0</v>
      </c>
    </row>
    <row r="14" spans="1:12" s="146" customFormat="1" ht="12.75">
      <c r="A14" s="25"/>
      <c r="B14" s="26"/>
      <c r="C14" s="27"/>
      <c r="D14" s="28"/>
      <c r="E14" s="29"/>
      <c r="F14" s="29"/>
      <c r="G14" s="29"/>
      <c r="H14" s="29"/>
      <c r="I14" s="29"/>
      <c r="J14" s="30" t="e">
        <f t="shared" si="0"/>
        <v>#DIV/0!</v>
      </c>
      <c r="K14" s="31" t="e">
        <f t="shared" si="1"/>
        <v>#DIV/0!</v>
      </c>
      <c r="L14" s="122">
        <f t="shared" si="2"/>
        <v>0</v>
      </c>
    </row>
    <row r="15" spans="1:12" s="146" customFormat="1" ht="12.75">
      <c r="A15" s="25"/>
      <c r="B15" s="26"/>
      <c r="C15" s="27"/>
      <c r="D15" s="28"/>
      <c r="E15" s="29"/>
      <c r="F15" s="29"/>
      <c r="G15" s="29"/>
      <c r="H15" s="29"/>
      <c r="I15" s="29"/>
      <c r="J15" s="30" t="e">
        <f t="shared" si="0"/>
        <v>#DIV/0!</v>
      </c>
      <c r="K15" s="31" t="e">
        <f t="shared" si="1"/>
        <v>#DIV/0!</v>
      </c>
      <c r="L15" s="122">
        <f t="shared" si="2"/>
        <v>0</v>
      </c>
    </row>
    <row r="16" spans="1:12" s="146" customFormat="1" ht="12.75">
      <c r="A16" s="25"/>
      <c r="B16" s="26"/>
      <c r="C16" s="27"/>
      <c r="D16" s="28"/>
      <c r="E16" s="29"/>
      <c r="F16" s="29"/>
      <c r="G16" s="29"/>
      <c r="H16" s="29"/>
      <c r="I16" s="29"/>
      <c r="J16" s="30" t="e">
        <f t="shared" si="0"/>
        <v>#DIV/0!</v>
      </c>
      <c r="K16" s="31" t="e">
        <f t="shared" si="1"/>
        <v>#DIV/0!</v>
      </c>
      <c r="L16" s="122">
        <f t="shared" si="2"/>
        <v>0</v>
      </c>
    </row>
    <row r="17" spans="1:12" s="146" customFormat="1" ht="12.75">
      <c r="A17" s="25"/>
      <c r="B17" s="26"/>
      <c r="C17" s="27"/>
      <c r="D17" s="28"/>
      <c r="E17" s="29"/>
      <c r="F17" s="29"/>
      <c r="G17" s="29"/>
      <c r="H17" s="29"/>
      <c r="I17" s="29"/>
      <c r="J17" s="30" t="e">
        <f t="shared" si="0"/>
        <v>#DIV/0!</v>
      </c>
      <c r="K17" s="31" t="e">
        <f t="shared" si="1"/>
        <v>#DIV/0!</v>
      </c>
      <c r="L17" s="122">
        <f t="shared" si="2"/>
        <v>0</v>
      </c>
    </row>
    <row r="18" spans="1:12" s="146" customFormat="1" ht="12.75">
      <c r="A18" s="25"/>
      <c r="B18" s="26"/>
      <c r="C18" s="27"/>
      <c r="D18" s="28"/>
      <c r="E18" s="29"/>
      <c r="F18" s="29"/>
      <c r="G18" s="29"/>
      <c r="H18" s="29"/>
      <c r="I18" s="29"/>
      <c r="J18" s="30" t="e">
        <f t="shared" si="0"/>
        <v>#DIV/0!</v>
      </c>
      <c r="K18" s="31" t="e">
        <f t="shared" si="1"/>
        <v>#DIV/0!</v>
      </c>
      <c r="L18" s="122">
        <f t="shared" si="2"/>
        <v>0</v>
      </c>
    </row>
    <row r="19" spans="1:12" s="146" customFormat="1" ht="13.5" thickBot="1">
      <c r="A19" s="25"/>
      <c r="B19" s="26"/>
      <c r="C19" s="27"/>
      <c r="D19" s="28"/>
      <c r="E19" s="29"/>
      <c r="F19" s="29"/>
      <c r="G19" s="29"/>
      <c r="H19" s="29"/>
      <c r="I19" s="29"/>
      <c r="J19" s="30" t="e">
        <f t="shared" si="0"/>
        <v>#DIV/0!</v>
      </c>
      <c r="K19" s="31" t="e">
        <f t="shared" si="1"/>
        <v>#DIV/0!</v>
      </c>
      <c r="L19" s="122">
        <f t="shared" si="2"/>
        <v>0</v>
      </c>
    </row>
    <row r="20" spans="1:12" ht="12.75">
      <c r="A20" s="239"/>
      <c r="B20" s="10"/>
      <c r="C20" s="11"/>
      <c r="D20" s="241"/>
      <c r="E20" s="84"/>
      <c r="F20" s="241"/>
      <c r="G20" s="155"/>
      <c r="H20" s="13"/>
      <c r="I20" s="13"/>
      <c r="J20" s="14" t="e">
        <f t="shared" si="0"/>
        <v>#DIV/0!</v>
      </c>
      <c r="K20" s="15" t="e">
        <f t="shared" si="1"/>
        <v>#DIV/0!</v>
      </c>
      <c r="L20" s="81">
        <f t="shared" si="2"/>
        <v>0</v>
      </c>
    </row>
    <row r="21" spans="1:12" ht="13.5" thickBot="1">
      <c r="A21" s="240"/>
      <c r="B21" s="40"/>
      <c r="C21" s="41"/>
      <c r="D21" s="242"/>
      <c r="E21" s="153"/>
      <c r="F21" s="242"/>
      <c r="G21" s="156"/>
      <c r="H21" s="76"/>
      <c r="I21" s="43"/>
      <c r="J21" s="44" t="e">
        <f t="shared" si="0"/>
        <v>#DIV/0!</v>
      </c>
      <c r="K21" s="45" t="e">
        <f t="shared" si="1"/>
        <v>#DIV/0!</v>
      </c>
      <c r="L21" s="46">
        <f t="shared" si="2"/>
        <v>0</v>
      </c>
    </row>
    <row r="22" spans="1:12" ht="12.75">
      <c r="A22" s="239"/>
      <c r="B22" s="10"/>
      <c r="C22" s="11"/>
      <c r="D22" s="241"/>
      <c r="E22" s="84"/>
      <c r="F22" s="241"/>
      <c r="G22" s="155"/>
      <c r="H22" s="13"/>
      <c r="I22" s="13"/>
      <c r="J22" s="14" t="e">
        <f t="shared" si="0"/>
        <v>#DIV/0!</v>
      </c>
      <c r="K22" s="15" t="e">
        <f t="shared" si="1"/>
        <v>#DIV/0!</v>
      </c>
      <c r="L22" s="81">
        <f t="shared" si="2"/>
        <v>0</v>
      </c>
    </row>
    <row r="23" spans="1:12" ht="13.5" thickBot="1">
      <c r="A23" s="240"/>
      <c r="B23" s="40"/>
      <c r="C23" s="41"/>
      <c r="D23" s="242"/>
      <c r="E23" s="153"/>
      <c r="F23" s="242"/>
      <c r="G23" s="156"/>
      <c r="H23" s="76"/>
      <c r="I23" s="43"/>
      <c r="J23" s="44" t="e">
        <f t="shared" si="0"/>
        <v>#DIV/0!</v>
      </c>
      <c r="K23" s="45" t="e">
        <f t="shared" si="1"/>
        <v>#DIV/0!</v>
      </c>
      <c r="L23" s="46">
        <f t="shared" si="2"/>
        <v>0</v>
      </c>
    </row>
  </sheetData>
  <mergeCells count="9">
    <mergeCell ref="A22:A23"/>
    <mergeCell ref="D22:D23"/>
    <mergeCell ref="F22:F23"/>
    <mergeCell ref="A2:A3"/>
    <mergeCell ref="B2:I2"/>
    <mergeCell ref="J2:L2"/>
    <mergeCell ref="A20:A21"/>
    <mergeCell ref="D20:D21"/>
    <mergeCell ref="F20:F21"/>
  </mergeCells>
  <conditionalFormatting sqref="D22:G22 D4:G20 B4:C23 H4:L23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7"/>
  <sheetViews>
    <sheetView showGridLines="0" workbookViewId="0" topLeftCell="A1">
      <selection activeCell="A106" sqref="A106"/>
    </sheetView>
  </sheetViews>
  <sheetFormatPr defaultColWidth="11.421875" defaultRowHeight="12.75"/>
  <cols>
    <col min="1" max="1" width="21.7109375" style="47" customWidth="1"/>
    <col min="2" max="2" width="7.7109375" style="47" customWidth="1"/>
    <col min="3" max="3" width="8.28125" style="47" customWidth="1"/>
    <col min="4" max="4" width="8.7109375" style="47" customWidth="1"/>
    <col min="5" max="5" width="8.7109375" style="47" bestFit="1" customWidth="1"/>
    <col min="6" max="6" width="8.00390625" style="47" customWidth="1"/>
    <col min="7" max="7" width="9.28125" style="47" customWidth="1"/>
    <col min="8" max="8" width="14.00390625" style="47" customWidth="1"/>
    <col min="9" max="9" width="11.7109375" style="47" customWidth="1"/>
    <col min="10" max="10" width="9.7109375" style="47" customWidth="1"/>
    <col min="11" max="16384" width="11.421875" style="47" customWidth="1"/>
  </cols>
  <sheetData>
    <row r="1" spans="1:10" s="2" customFormat="1" ht="21" thickBot="1">
      <c r="A1" s="1" t="s">
        <v>76</v>
      </c>
      <c r="I1" s="3">
        <f>pupille_oculaire</f>
        <v>6</v>
      </c>
      <c r="J1" s="3">
        <f>Grossissement_resolvant</f>
        <v>152.27651094224305</v>
      </c>
    </row>
    <row r="2" spans="1:10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9"/>
      <c r="H2" s="236" t="s">
        <v>74</v>
      </c>
      <c r="I2" s="237"/>
      <c r="J2" s="238"/>
    </row>
    <row r="3" spans="1:10" s="8" customFormat="1" ht="39" thickBot="1">
      <c r="A3" s="246"/>
      <c r="B3" s="5" t="s">
        <v>2</v>
      </c>
      <c r="C3" s="6" t="s">
        <v>3</v>
      </c>
      <c r="D3" s="6" t="s">
        <v>67</v>
      </c>
      <c r="E3" s="74" t="s">
        <v>63</v>
      </c>
      <c r="F3" s="74" t="s">
        <v>89</v>
      </c>
      <c r="G3" s="7" t="s">
        <v>88</v>
      </c>
      <c r="H3" s="5" t="s">
        <v>4</v>
      </c>
      <c r="I3" s="6" t="s">
        <v>5</v>
      </c>
      <c r="J3" s="7" t="s">
        <v>6</v>
      </c>
    </row>
    <row r="4" spans="1:10" s="4" customFormat="1" ht="12.75">
      <c r="A4" s="9" t="s">
        <v>86</v>
      </c>
      <c r="B4" s="87">
        <v>40</v>
      </c>
      <c r="C4" s="88"/>
      <c r="D4" s="89" t="s">
        <v>66</v>
      </c>
      <c r="E4" s="90"/>
      <c r="F4" s="90"/>
      <c r="G4" s="90"/>
      <c r="H4" s="91">
        <f aca="true" t="shared" si="0" ref="H4:H20">foc_objectif/B4</f>
        <v>37.3</v>
      </c>
      <c r="I4" s="92">
        <f aca="true" t="shared" si="1" ref="I4:I20">C4/H4</f>
        <v>0</v>
      </c>
      <c r="J4" s="143">
        <f aca="true" t="shared" si="2" ref="J4:J20">B4/FD_objectif</f>
        <v>8.150134048257373</v>
      </c>
    </row>
    <row r="5" spans="1:10" s="4" customFormat="1" ht="12.75">
      <c r="A5" s="94" t="s">
        <v>86</v>
      </c>
      <c r="B5" s="95">
        <v>32</v>
      </c>
      <c r="C5" s="96"/>
      <c r="D5" s="97" t="s">
        <v>66</v>
      </c>
      <c r="E5" s="98"/>
      <c r="F5" s="98"/>
      <c r="G5" s="98"/>
      <c r="H5" s="99">
        <f t="shared" si="0"/>
        <v>46.625</v>
      </c>
      <c r="I5" s="100">
        <f t="shared" si="1"/>
        <v>0</v>
      </c>
      <c r="J5" s="145">
        <f t="shared" si="2"/>
        <v>6.520107238605898</v>
      </c>
    </row>
    <row r="6" spans="1:10" s="4" customFormat="1" ht="12.75">
      <c r="A6" s="94" t="s">
        <v>86</v>
      </c>
      <c r="B6" s="95">
        <v>26</v>
      </c>
      <c r="C6" s="96"/>
      <c r="D6" s="97" t="s">
        <v>66</v>
      </c>
      <c r="E6" s="98"/>
      <c r="F6" s="98"/>
      <c r="G6" s="98"/>
      <c r="H6" s="99">
        <f t="shared" si="0"/>
        <v>57.38461538461539</v>
      </c>
      <c r="I6" s="100">
        <f t="shared" si="1"/>
        <v>0</v>
      </c>
      <c r="J6" s="145">
        <f t="shared" si="2"/>
        <v>5.297587131367292</v>
      </c>
    </row>
    <row r="7" spans="1:10" s="4" customFormat="1" ht="12.75">
      <c r="A7" s="94" t="s">
        <v>86</v>
      </c>
      <c r="B7" s="95">
        <v>20</v>
      </c>
      <c r="C7" s="96"/>
      <c r="D7" s="97" t="s">
        <v>66</v>
      </c>
      <c r="E7" s="98"/>
      <c r="F7" s="98"/>
      <c r="G7" s="98"/>
      <c r="H7" s="99">
        <f t="shared" si="0"/>
        <v>74.6</v>
      </c>
      <c r="I7" s="100">
        <f t="shared" si="1"/>
        <v>0</v>
      </c>
      <c r="J7" s="145">
        <f t="shared" si="2"/>
        <v>4.075067024128686</v>
      </c>
    </row>
    <row r="8" spans="1:10" s="4" customFormat="1" ht="12.75">
      <c r="A8" s="94" t="s">
        <v>86</v>
      </c>
      <c r="B8" s="95">
        <v>17</v>
      </c>
      <c r="C8" s="96"/>
      <c r="D8" s="97" t="s">
        <v>66</v>
      </c>
      <c r="E8" s="98"/>
      <c r="F8" s="98"/>
      <c r="G8" s="98"/>
      <c r="H8" s="99">
        <f t="shared" si="0"/>
        <v>87.76470588235294</v>
      </c>
      <c r="I8" s="100">
        <f t="shared" si="1"/>
        <v>0</v>
      </c>
      <c r="J8" s="145">
        <f t="shared" si="2"/>
        <v>3.4638069705093835</v>
      </c>
    </row>
    <row r="9" spans="1:10" s="4" customFormat="1" ht="12.75">
      <c r="A9" s="94" t="s">
        <v>86</v>
      </c>
      <c r="B9" s="95">
        <v>12.5</v>
      </c>
      <c r="C9" s="96"/>
      <c r="D9" s="97" t="s">
        <v>66</v>
      </c>
      <c r="E9" s="98"/>
      <c r="F9" s="98"/>
      <c r="G9" s="98"/>
      <c r="H9" s="99">
        <f t="shared" si="0"/>
        <v>119.36</v>
      </c>
      <c r="I9" s="100">
        <f t="shared" si="1"/>
        <v>0</v>
      </c>
      <c r="J9" s="145">
        <f t="shared" si="2"/>
        <v>2.546916890080429</v>
      </c>
    </row>
    <row r="10" spans="1:10" s="4" customFormat="1" ht="12.75">
      <c r="A10" s="94" t="s">
        <v>86</v>
      </c>
      <c r="B10" s="95">
        <v>10</v>
      </c>
      <c r="C10" s="96"/>
      <c r="D10" s="97" t="s">
        <v>66</v>
      </c>
      <c r="E10" s="98"/>
      <c r="F10" s="98"/>
      <c r="G10" s="98"/>
      <c r="H10" s="99">
        <f t="shared" si="0"/>
        <v>149.2</v>
      </c>
      <c r="I10" s="100">
        <f t="shared" si="1"/>
        <v>0</v>
      </c>
      <c r="J10" s="145">
        <f t="shared" si="2"/>
        <v>2.037533512064343</v>
      </c>
    </row>
    <row r="11" spans="1:10" s="4" customFormat="1" ht="12.75">
      <c r="A11" s="94" t="s">
        <v>86</v>
      </c>
      <c r="B11" s="95">
        <v>7.5</v>
      </c>
      <c r="C11" s="96"/>
      <c r="D11" s="97" t="s">
        <v>66</v>
      </c>
      <c r="E11" s="98"/>
      <c r="F11" s="98"/>
      <c r="G11" s="98"/>
      <c r="H11" s="99">
        <f t="shared" si="0"/>
        <v>198.93333333333334</v>
      </c>
      <c r="I11" s="100">
        <f t="shared" si="1"/>
        <v>0</v>
      </c>
      <c r="J11" s="145">
        <f t="shared" si="2"/>
        <v>1.5281501340482573</v>
      </c>
    </row>
    <row r="12" spans="1:10" s="4" customFormat="1" ht="13.5" thickBot="1">
      <c r="A12" s="39" t="s">
        <v>86</v>
      </c>
      <c r="B12" s="40">
        <v>6.3</v>
      </c>
      <c r="C12" s="41"/>
      <c r="D12" s="42" t="s">
        <v>66</v>
      </c>
      <c r="E12" s="43"/>
      <c r="F12" s="43"/>
      <c r="G12" s="43"/>
      <c r="H12" s="44">
        <f t="shared" si="0"/>
        <v>236.82539682539684</v>
      </c>
      <c r="I12" s="45">
        <f t="shared" si="1"/>
        <v>0</v>
      </c>
      <c r="J12" s="46">
        <f t="shared" si="2"/>
        <v>1.283646112600536</v>
      </c>
    </row>
    <row r="13" spans="1:10" s="4" customFormat="1" ht="12.75">
      <c r="A13" s="24" t="s">
        <v>87</v>
      </c>
      <c r="B13" s="108">
        <v>35</v>
      </c>
      <c r="C13" s="109">
        <v>68</v>
      </c>
      <c r="D13" s="19">
        <v>2</v>
      </c>
      <c r="E13" s="111"/>
      <c r="F13" s="111">
        <v>20</v>
      </c>
      <c r="G13" s="111"/>
      <c r="H13" s="112">
        <f t="shared" si="0"/>
        <v>42.628571428571426</v>
      </c>
      <c r="I13" s="113">
        <f t="shared" si="1"/>
        <v>1.5951742627345846</v>
      </c>
      <c r="J13" s="23">
        <f t="shared" si="2"/>
        <v>7.131367292225201</v>
      </c>
    </row>
    <row r="14" spans="1:10" s="4" customFormat="1" ht="12.75">
      <c r="A14" s="24" t="s">
        <v>87</v>
      </c>
      <c r="B14" s="17">
        <v>30</v>
      </c>
      <c r="C14" s="18">
        <v>68</v>
      </c>
      <c r="D14" s="19">
        <v>2</v>
      </c>
      <c r="E14" s="20"/>
      <c r="F14" s="20">
        <v>20</v>
      </c>
      <c r="G14" s="20"/>
      <c r="H14" s="21">
        <f t="shared" si="0"/>
        <v>49.733333333333334</v>
      </c>
      <c r="I14" s="22">
        <f t="shared" si="1"/>
        <v>1.3672922252010724</v>
      </c>
      <c r="J14" s="23">
        <f t="shared" si="2"/>
        <v>6.112600536193029</v>
      </c>
    </row>
    <row r="15" spans="1:10" s="4" customFormat="1" ht="12.75">
      <c r="A15" s="24" t="s">
        <v>87</v>
      </c>
      <c r="B15" s="17">
        <v>21</v>
      </c>
      <c r="C15" s="18">
        <v>68</v>
      </c>
      <c r="D15" s="19" t="s">
        <v>68</v>
      </c>
      <c r="E15" s="20"/>
      <c r="F15" s="20">
        <v>20</v>
      </c>
      <c r="G15" s="20"/>
      <c r="H15" s="21">
        <f>foc_objectif/B15</f>
        <v>71.04761904761905</v>
      </c>
      <c r="I15" s="22">
        <f>C15/H15</f>
        <v>0.9571045576407506</v>
      </c>
      <c r="J15" s="23">
        <f>B15/FD_objectif</f>
        <v>4.278820375335121</v>
      </c>
    </row>
    <row r="16" spans="1:10" s="4" customFormat="1" ht="12.75">
      <c r="A16" s="24" t="s">
        <v>87</v>
      </c>
      <c r="B16" s="17">
        <v>17</v>
      </c>
      <c r="C16" s="18">
        <v>68</v>
      </c>
      <c r="D16" s="19" t="s">
        <v>68</v>
      </c>
      <c r="E16" s="20"/>
      <c r="F16" s="20">
        <v>20</v>
      </c>
      <c r="G16" s="20"/>
      <c r="H16" s="21">
        <f>foc_objectif/B16</f>
        <v>87.76470588235294</v>
      </c>
      <c r="I16" s="22">
        <f t="shared" si="1"/>
        <v>0.774798927613941</v>
      </c>
      <c r="J16" s="23">
        <f t="shared" si="2"/>
        <v>3.4638069705093835</v>
      </c>
    </row>
    <row r="17" spans="1:10" s="4" customFormat="1" ht="12.75">
      <c r="A17" s="24" t="s">
        <v>87</v>
      </c>
      <c r="B17" s="17">
        <v>13</v>
      </c>
      <c r="C17" s="18">
        <v>68</v>
      </c>
      <c r="D17" s="19" t="s">
        <v>68</v>
      </c>
      <c r="E17" s="20"/>
      <c r="F17" s="20">
        <v>20</v>
      </c>
      <c r="G17" s="20"/>
      <c r="H17" s="21">
        <f t="shared" si="0"/>
        <v>114.76923076923077</v>
      </c>
      <c r="I17" s="22">
        <f t="shared" si="1"/>
        <v>0.5924932975871313</v>
      </c>
      <c r="J17" s="23">
        <f t="shared" si="2"/>
        <v>2.648793565683646</v>
      </c>
    </row>
    <row r="18" spans="1:10" s="4" customFormat="1" ht="12.75">
      <c r="A18" s="24" t="s">
        <v>87</v>
      </c>
      <c r="B18" s="17">
        <v>8</v>
      </c>
      <c r="C18" s="18">
        <v>68</v>
      </c>
      <c r="D18" s="19" t="s">
        <v>68</v>
      </c>
      <c r="E18" s="20"/>
      <c r="F18" s="20">
        <v>20</v>
      </c>
      <c r="G18" s="20"/>
      <c r="H18" s="21">
        <f t="shared" si="0"/>
        <v>186.5</v>
      </c>
      <c r="I18" s="22">
        <f t="shared" si="1"/>
        <v>0.3646112600536193</v>
      </c>
      <c r="J18" s="23">
        <f t="shared" si="2"/>
        <v>1.6300268096514745</v>
      </c>
    </row>
    <row r="19" spans="1:10" s="4" customFormat="1" ht="12.75">
      <c r="A19" s="24" t="s">
        <v>87</v>
      </c>
      <c r="B19" s="17">
        <v>5</v>
      </c>
      <c r="C19" s="18">
        <v>68</v>
      </c>
      <c r="D19" s="19" t="s">
        <v>68</v>
      </c>
      <c r="E19" s="20"/>
      <c r="F19" s="20">
        <v>20</v>
      </c>
      <c r="G19" s="20"/>
      <c r="H19" s="21">
        <f t="shared" si="0"/>
        <v>298.4</v>
      </c>
      <c r="I19" s="22">
        <f t="shared" si="1"/>
        <v>0.22788203753351208</v>
      </c>
      <c r="J19" s="23">
        <f t="shared" si="2"/>
        <v>1.0187667560321716</v>
      </c>
    </row>
    <row r="20" spans="1:10" s="4" customFormat="1" ht="13.5" thickBot="1">
      <c r="A20" s="24" t="s">
        <v>87</v>
      </c>
      <c r="B20" s="17">
        <v>3.5</v>
      </c>
      <c r="C20" s="18">
        <v>68</v>
      </c>
      <c r="D20" s="19" t="s">
        <v>68</v>
      </c>
      <c r="E20" s="20"/>
      <c r="F20" s="20">
        <v>20</v>
      </c>
      <c r="G20" s="20"/>
      <c r="H20" s="21">
        <f t="shared" si="0"/>
        <v>426.2857142857143</v>
      </c>
      <c r="I20" s="22">
        <f t="shared" si="1"/>
        <v>0.15951742627345844</v>
      </c>
      <c r="J20" s="23">
        <f t="shared" si="2"/>
        <v>0.7131367292225201</v>
      </c>
    </row>
    <row r="21" spans="1:10" s="4" customFormat="1" ht="12.75">
      <c r="A21" s="9" t="s">
        <v>81</v>
      </c>
      <c r="B21" s="10">
        <v>40</v>
      </c>
      <c r="C21" s="11">
        <v>43</v>
      </c>
      <c r="D21" s="12" t="s">
        <v>66</v>
      </c>
      <c r="E21" s="13">
        <v>4</v>
      </c>
      <c r="F21" s="13"/>
      <c r="G21" s="13"/>
      <c r="H21" s="14">
        <f aca="true" t="shared" si="3" ref="H21:H47">foc_objectif/B21</f>
        <v>37.3</v>
      </c>
      <c r="I21" s="15">
        <f aca="true" t="shared" si="4" ref="I21:I47">C21/H21</f>
        <v>1.1528150134048258</v>
      </c>
      <c r="J21" s="38">
        <f aca="true" t="shared" si="5" ref="J21:J47">B21/FD_objectif</f>
        <v>8.150134048257373</v>
      </c>
    </row>
    <row r="22" spans="1:10" s="4" customFormat="1" ht="12.75">
      <c r="A22" s="24" t="s">
        <v>81</v>
      </c>
      <c r="B22" s="17">
        <v>32</v>
      </c>
      <c r="C22" s="18">
        <v>50</v>
      </c>
      <c r="D22" s="19" t="s">
        <v>66</v>
      </c>
      <c r="E22" s="20">
        <v>4</v>
      </c>
      <c r="F22" s="20"/>
      <c r="G22" s="20"/>
      <c r="H22" s="21">
        <f t="shared" si="3"/>
        <v>46.625</v>
      </c>
      <c r="I22" s="22">
        <f t="shared" si="4"/>
        <v>1.0723860589812333</v>
      </c>
      <c r="J22" s="23">
        <f t="shared" si="5"/>
        <v>6.520107238605898</v>
      </c>
    </row>
    <row r="23" spans="1:10" s="4" customFormat="1" ht="12.75">
      <c r="A23" s="24" t="s">
        <v>81</v>
      </c>
      <c r="B23" s="17">
        <v>26</v>
      </c>
      <c r="C23" s="18">
        <v>50</v>
      </c>
      <c r="D23" s="19" t="s">
        <v>66</v>
      </c>
      <c r="E23" s="20">
        <v>4</v>
      </c>
      <c r="F23" s="20"/>
      <c r="G23" s="20"/>
      <c r="H23" s="21">
        <f t="shared" si="3"/>
        <v>57.38461538461539</v>
      </c>
      <c r="I23" s="22">
        <f t="shared" si="4"/>
        <v>0.8713136729222519</v>
      </c>
      <c r="J23" s="23">
        <f t="shared" si="5"/>
        <v>5.297587131367292</v>
      </c>
    </row>
    <row r="24" spans="1:10" s="4" customFormat="1" ht="12.75">
      <c r="A24" s="24" t="s">
        <v>81</v>
      </c>
      <c r="B24" s="17">
        <v>20</v>
      </c>
      <c r="C24" s="18">
        <v>50</v>
      </c>
      <c r="D24" s="19" t="s">
        <v>66</v>
      </c>
      <c r="E24" s="20">
        <v>4</v>
      </c>
      <c r="F24" s="20"/>
      <c r="G24" s="20"/>
      <c r="H24" s="21">
        <f t="shared" si="3"/>
        <v>74.6</v>
      </c>
      <c r="I24" s="22">
        <f t="shared" si="4"/>
        <v>0.6702412868632708</v>
      </c>
      <c r="J24" s="23">
        <f t="shared" si="5"/>
        <v>4.075067024128686</v>
      </c>
    </row>
    <row r="25" spans="1:10" s="4" customFormat="1" ht="12.75">
      <c r="A25" s="24" t="s">
        <v>81</v>
      </c>
      <c r="B25" s="17">
        <v>17</v>
      </c>
      <c r="C25" s="18">
        <v>50</v>
      </c>
      <c r="D25" s="19" t="s">
        <v>66</v>
      </c>
      <c r="E25" s="20">
        <v>4</v>
      </c>
      <c r="F25" s="20"/>
      <c r="G25" s="20"/>
      <c r="H25" s="21">
        <f t="shared" si="3"/>
        <v>87.76470588235294</v>
      </c>
      <c r="I25" s="22">
        <f t="shared" si="4"/>
        <v>0.5697050938337802</v>
      </c>
      <c r="J25" s="23">
        <f t="shared" si="5"/>
        <v>3.4638069705093835</v>
      </c>
    </row>
    <row r="26" spans="1:10" s="4" customFormat="1" ht="12.75">
      <c r="A26" s="24" t="s">
        <v>81</v>
      </c>
      <c r="B26" s="17">
        <v>12.5</v>
      </c>
      <c r="C26" s="18">
        <v>50</v>
      </c>
      <c r="D26" s="19" t="s">
        <v>66</v>
      </c>
      <c r="E26" s="20">
        <v>4</v>
      </c>
      <c r="F26" s="20"/>
      <c r="G26" s="20"/>
      <c r="H26" s="21">
        <f t="shared" si="3"/>
        <v>119.36</v>
      </c>
      <c r="I26" s="22">
        <f t="shared" si="4"/>
        <v>0.41890080428954424</v>
      </c>
      <c r="J26" s="23">
        <f t="shared" si="5"/>
        <v>2.546916890080429</v>
      </c>
    </row>
    <row r="27" spans="1:10" s="4" customFormat="1" ht="12.75">
      <c r="A27" s="24" t="s">
        <v>81</v>
      </c>
      <c r="B27" s="17">
        <v>10</v>
      </c>
      <c r="C27" s="18">
        <v>50</v>
      </c>
      <c r="D27" s="19" t="s">
        <v>66</v>
      </c>
      <c r="E27" s="20">
        <v>4</v>
      </c>
      <c r="F27" s="20"/>
      <c r="G27" s="20"/>
      <c r="H27" s="21">
        <f t="shared" si="3"/>
        <v>149.2</v>
      </c>
      <c r="I27" s="22">
        <f t="shared" si="4"/>
        <v>0.3351206434316354</v>
      </c>
      <c r="J27" s="23">
        <f t="shared" si="5"/>
        <v>2.037533512064343</v>
      </c>
    </row>
    <row r="28" spans="1:10" s="4" customFormat="1" ht="12.75">
      <c r="A28" s="24" t="s">
        <v>81</v>
      </c>
      <c r="B28" s="17">
        <v>7.5</v>
      </c>
      <c r="C28" s="18">
        <v>50</v>
      </c>
      <c r="D28" s="19" t="s">
        <v>66</v>
      </c>
      <c r="E28" s="20">
        <v>4</v>
      </c>
      <c r="F28" s="20"/>
      <c r="G28" s="20"/>
      <c r="H28" s="21">
        <f t="shared" si="3"/>
        <v>198.93333333333334</v>
      </c>
      <c r="I28" s="22">
        <f t="shared" si="4"/>
        <v>0.25134048257372654</v>
      </c>
      <c r="J28" s="23">
        <f t="shared" si="5"/>
        <v>1.5281501340482573</v>
      </c>
    </row>
    <row r="29" spans="1:10" s="4" customFormat="1" ht="13.5" thickBot="1">
      <c r="A29" s="24" t="s">
        <v>81</v>
      </c>
      <c r="B29" s="17">
        <v>6.3</v>
      </c>
      <c r="C29" s="18">
        <v>50</v>
      </c>
      <c r="D29" s="19" t="s">
        <v>66</v>
      </c>
      <c r="E29" s="20">
        <v>4</v>
      </c>
      <c r="F29" s="20"/>
      <c r="G29" s="20"/>
      <c r="H29" s="21">
        <f t="shared" si="3"/>
        <v>236.82539682539684</v>
      </c>
      <c r="I29" s="22">
        <f t="shared" si="4"/>
        <v>0.2111260053619303</v>
      </c>
      <c r="J29" s="23">
        <f t="shared" si="5"/>
        <v>1.283646112600536</v>
      </c>
    </row>
    <row r="30" spans="1:10" s="4" customFormat="1" ht="12.75">
      <c r="A30" s="9" t="s">
        <v>137</v>
      </c>
      <c r="B30" s="10">
        <v>27</v>
      </c>
      <c r="C30" s="11">
        <v>53</v>
      </c>
      <c r="D30" s="12" t="s">
        <v>66</v>
      </c>
      <c r="E30" s="13">
        <v>5</v>
      </c>
      <c r="F30" s="13">
        <v>21</v>
      </c>
      <c r="G30" s="13"/>
      <c r="H30" s="14">
        <f t="shared" si="3"/>
        <v>55.25925925925926</v>
      </c>
      <c r="I30" s="15">
        <f t="shared" si="4"/>
        <v>0.9591152815013405</v>
      </c>
      <c r="J30" s="38">
        <f t="shared" si="5"/>
        <v>5.501340482573727</v>
      </c>
    </row>
    <row r="31" spans="1:10" s="4" customFormat="1" ht="12.75">
      <c r="A31" s="24" t="s">
        <v>137</v>
      </c>
      <c r="B31" s="17">
        <v>19</v>
      </c>
      <c r="C31" s="18">
        <v>65</v>
      </c>
      <c r="D31" s="19" t="s">
        <v>66</v>
      </c>
      <c r="E31" s="20">
        <v>5</v>
      </c>
      <c r="F31" s="20">
        <v>17</v>
      </c>
      <c r="G31" s="20"/>
      <c r="H31" s="21">
        <f t="shared" si="3"/>
        <v>78.52631578947368</v>
      </c>
      <c r="I31" s="22">
        <f t="shared" si="4"/>
        <v>0.8277479892761394</v>
      </c>
      <c r="J31" s="23">
        <f t="shared" si="5"/>
        <v>3.871313672922252</v>
      </c>
    </row>
    <row r="32" spans="1:10" s="4" customFormat="1" ht="12.75">
      <c r="A32" s="24" t="s">
        <v>137</v>
      </c>
      <c r="B32" s="17">
        <v>16</v>
      </c>
      <c r="C32" s="18">
        <v>60</v>
      </c>
      <c r="D32" s="19" t="s">
        <v>66</v>
      </c>
      <c r="E32" s="20">
        <v>6</v>
      </c>
      <c r="F32" s="20">
        <v>17</v>
      </c>
      <c r="G32" s="20"/>
      <c r="H32" s="21">
        <f t="shared" si="3"/>
        <v>93.25</v>
      </c>
      <c r="I32" s="22">
        <f t="shared" si="4"/>
        <v>0.6434316353887399</v>
      </c>
      <c r="J32" s="23">
        <f t="shared" si="5"/>
        <v>3.260053619302949</v>
      </c>
    </row>
    <row r="33" spans="1:10" s="4" customFormat="1" ht="12.75">
      <c r="A33" s="24" t="s">
        <v>137</v>
      </c>
      <c r="B33" s="17">
        <v>12.5</v>
      </c>
      <c r="C33" s="18">
        <v>55</v>
      </c>
      <c r="D33" s="19" t="s">
        <v>66</v>
      </c>
      <c r="E33" s="20">
        <v>7</v>
      </c>
      <c r="F33" s="20">
        <v>20</v>
      </c>
      <c r="G33" s="20"/>
      <c r="H33" s="21">
        <f t="shared" si="3"/>
        <v>119.36</v>
      </c>
      <c r="I33" s="22">
        <f t="shared" si="4"/>
        <v>0.46079088471849866</v>
      </c>
      <c r="J33" s="23">
        <f t="shared" si="5"/>
        <v>2.546916890080429</v>
      </c>
    </row>
    <row r="34" spans="1:10" s="4" customFormat="1" ht="12.75">
      <c r="A34" s="24" t="s">
        <v>137</v>
      </c>
      <c r="B34" s="17">
        <v>6</v>
      </c>
      <c r="C34" s="18">
        <v>55</v>
      </c>
      <c r="D34" s="19" t="s">
        <v>66</v>
      </c>
      <c r="E34" s="20">
        <v>7</v>
      </c>
      <c r="F34" s="20">
        <v>20</v>
      </c>
      <c r="G34" s="20"/>
      <c r="H34" s="21">
        <f t="shared" si="3"/>
        <v>248.66666666666666</v>
      </c>
      <c r="I34" s="22">
        <f t="shared" si="4"/>
        <v>0.22117962466487937</v>
      </c>
      <c r="J34" s="23">
        <f t="shared" si="5"/>
        <v>1.2225201072386058</v>
      </c>
    </row>
    <row r="35" spans="1:10" s="4" customFormat="1" ht="13.5" thickBot="1">
      <c r="A35" s="24" t="s">
        <v>137</v>
      </c>
      <c r="B35" s="17">
        <v>3</v>
      </c>
      <c r="C35" s="18">
        <v>55</v>
      </c>
      <c r="D35" s="19" t="s">
        <v>66</v>
      </c>
      <c r="E35" s="20">
        <v>7</v>
      </c>
      <c r="F35" s="20">
        <v>20</v>
      </c>
      <c r="G35" s="20"/>
      <c r="H35" s="21">
        <f t="shared" si="3"/>
        <v>497.3333333333333</v>
      </c>
      <c r="I35" s="22">
        <f t="shared" si="4"/>
        <v>0.11058981233243968</v>
      </c>
      <c r="J35" s="23">
        <f t="shared" si="5"/>
        <v>0.6112600536193029</v>
      </c>
    </row>
    <row r="36" spans="1:10" s="4" customFormat="1" ht="12.75">
      <c r="A36" s="86" t="s">
        <v>138</v>
      </c>
      <c r="B36" s="87">
        <v>38</v>
      </c>
      <c r="C36" s="88">
        <v>70</v>
      </c>
      <c r="D36" s="89">
        <v>2</v>
      </c>
      <c r="E36" s="90">
        <v>5</v>
      </c>
      <c r="F36" s="90">
        <v>28</v>
      </c>
      <c r="G36" s="90"/>
      <c r="H36" s="91">
        <f>foc_objectif/B36</f>
        <v>39.26315789473684</v>
      </c>
      <c r="I36" s="92">
        <f>C36/H36</f>
        <v>1.7828418230563003</v>
      </c>
      <c r="J36" s="93">
        <f>B36/FD_objectif</f>
        <v>7.742627345844504</v>
      </c>
    </row>
    <row r="37" spans="1:10" s="4" customFormat="1" ht="12.75">
      <c r="A37" s="94" t="s">
        <v>138</v>
      </c>
      <c r="B37" s="95">
        <v>32</v>
      </c>
      <c r="C37" s="96">
        <v>70</v>
      </c>
      <c r="D37" s="97">
        <v>2</v>
      </c>
      <c r="E37" s="98">
        <v>5</v>
      </c>
      <c r="F37" s="98">
        <v>24</v>
      </c>
      <c r="G37" s="98"/>
      <c r="H37" s="99">
        <f>foc_objectif/B37</f>
        <v>46.625</v>
      </c>
      <c r="I37" s="100">
        <f>C37/H37</f>
        <v>1.5013404825737264</v>
      </c>
      <c r="J37" s="101">
        <f>B37/FD_objectif</f>
        <v>6.520107238605898</v>
      </c>
    </row>
    <row r="38" spans="1:10" s="4" customFormat="1" ht="13.5" thickBot="1">
      <c r="A38" s="94" t="s">
        <v>138</v>
      </c>
      <c r="B38" s="95">
        <v>26</v>
      </c>
      <c r="C38" s="96">
        <v>70</v>
      </c>
      <c r="D38" s="97">
        <v>2</v>
      </c>
      <c r="E38" s="98">
        <v>5</v>
      </c>
      <c r="F38" s="98">
        <v>20</v>
      </c>
      <c r="G38" s="98"/>
      <c r="H38" s="99">
        <f>foc_objectif/B38</f>
        <v>57.38461538461539</v>
      </c>
      <c r="I38" s="100">
        <f>C38/H38</f>
        <v>1.2198391420911527</v>
      </c>
      <c r="J38" s="101">
        <f>B38/FD_objectif</f>
        <v>5.297587131367292</v>
      </c>
    </row>
    <row r="39" spans="1:10" s="4" customFormat="1" ht="12.75">
      <c r="A39" s="86" t="s">
        <v>82</v>
      </c>
      <c r="B39" s="87">
        <v>25</v>
      </c>
      <c r="C39" s="88">
        <v>55</v>
      </c>
      <c r="D39" s="89" t="s">
        <v>66</v>
      </c>
      <c r="E39" s="90">
        <v>6</v>
      </c>
      <c r="F39" s="90">
        <v>20</v>
      </c>
      <c r="G39" s="90"/>
      <c r="H39" s="91">
        <f t="shared" si="3"/>
        <v>59.68</v>
      </c>
      <c r="I39" s="92">
        <f t="shared" si="4"/>
        <v>0.9215817694369973</v>
      </c>
      <c r="J39" s="93">
        <f t="shared" si="5"/>
        <v>5.093833780160858</v>
      </c>
    </row>
    <row r="40" spans="1:10" s="4" customFormat="1" ht="12.75">
      <c r="A40" s="94" t="s">
        <v>82</v>
      </c>
      <c r="B40" s="95">
        <v>22</v>
      </c>
      <c r="C40" s="96">
        <v>55</v>
      </c>
      <c r="D40" s="97" t="s">
        <v>66</v>
      </c>
      <c r="E40" s="98">
        <v>6</v>
      </c>
      <c r="F40" s="98">
        <v>20</v>
      </c>
      <c r="G40" s="98"/>
      <c r="H40" s="99">
        <f t="shared" si="3"/>
        <v>67.81818181818181</v>
      </c>
      <c r="I40" s="100">
        <f t="shared" si="4"/>
        <v>0.8109919571045577</v>
      </c>
      <c r="J40" s="101">
        <f t="shared" si="5"/>
        <v>4.482573726541555</v>
      </c>
    </row>
    <row r="41" spans="1:10" s="4" customFormat="1" ht="12.75">
      <c r="A41" s="94" t="s">
        <v>82</v>
      </c>
      <c r="B41" s="95">
        <v>18</v>
      </c>
      <c r="C41" s="96">
        <v>55</v>
      </c>
      <c r="D41" s="97" t="s">
        <v>66</v>
      </c>
      <c r="E41" s="98">
        <v>6</v>
      </c>
      <c r="F41" s="98">
        <v>20</v>
      </c>
      <c r="G41" s="98"/>
      <c r="H41" s="99">
        <f t="shared" si="3"/>
        <v>82.88888888888889</v>
      </c>
      <c r="I41" s="100">
        <f t="shared" si="4"/>
        <v>0.6635388739946381</v>
      </c>
      <c r="J41" s="101">
        <f t="shared" si="5"/>
        <v>3.6675603217158175</v>
      </c>
    </row>
    <row r="42" spans="1:10" s="4" customFormat="1" ht="12.75">
      <c r="A42" s="94" t="s">
        <v>82</v>
      </c>
      <c r="B42" s="95">
        <v>14</v>
      </c>
      <c r="C42" s="96">
        <v>55</v>
      </c>
      <c r="D42" s="97" t="s">
        <v>66</v>
      </c>
      <c r="E42" s="98">
        <v>6</v>
      </c>
      <c r="F42" s="98">
        <v>20</v>
      </c>
      <c r="G42" s="98"/>
      <c r="H42" s="99">
        <f t="shared" si="3"/>
        <v>106.57142857142857</v>
      </c>
      <c r="I42" s="100">
        <f t="shared" si="4"/>
        <v>0.5160857908847185</v>
      </c>
      <c r="J42" s="101">
        <f t="shared" si="5"/>
        <v>2.8525469168900806</v>
      </c>
    </row>
    <row r="43" spans="1:10" s="4" customFormat="1" ht="12.75">
      <c r="A43" s="94" t="s">
        <v>82</v>
      </c>
      <c r="B43" s="95">
        <v>12.3</v>
      </c>
      <c r="C43" s="96">
        <v>55</v>
      </c>
      <c r="D43" s="97" t="s">
        <v>66</v>
      </c>
      <c r="E43" s="98">
        <v>6</v>
      </c>
      <c r="F43" s="98">
        <v>20</v>
      </c>
      <c r="G43" s="98"/>
      <c r="H43" s="99">
        <f t="shared" si="3"/>
        <v>121.30081300813008</v>
      </c>
      <c r="I43" s="100">
        <f t="shared" si="4"/>
        <v>0.4534182305630027</v>
      </c>
      <c r="J43" s="101">
        <f t="shared" si="5"/>
        <v>2.5061662198391423</v>
      </c>
    </row>
    <row r="44" spans="1:10" s="4" customFormat="1" ht="12.75">
      <c r="A44" s="94" t="s">
        <v>82</v>
      </c>
      <c r="B44" s="95">
        <v>9.5</v>
      </c>
      <c r="C44" s="96">
        <v>55</v>
      </c>
      <c r="D44" s="97" t="s">
        <v>66</v>
      </c>
      <c r="E44" s="98">
        <v>6</v>
      </c>
      <c r="F44" s="98">
        <v>20</v>
      </c>
      <c r="G44" s="98"/>
      <c r="H44" s="99">
        <f t="shared" si="3"/>
        <v>157.05263157894737</v>
      </c>
      <c r="I44" s="100">
        <f t="shared" si="4"/>
        <v>0.35020107238605896</v>
      </c>
      <c r="J44" s="101">
        <f t="shared" si="5"/>
        <v>1.935656836461126</v>
      </c>
    </row>
    <row r="45" spans="1:10" s="4" customFormat="1" ht="12.75">
      <c r="A45" s="94" t="s">
        <v>82</v>
      </c>
      <c r="B45" s="95">
        <v>7.5</v>
      </c>
      <c r="C45" s="96">
        <v>55</v>
      </c>
      <c r="D45" s="97" t="s">
        <v>66</v>
      </c>
      <c r="E45" s="98">
        <v>6</v>
      </c>
      <c r="F45" s="98">
        <v>20</v>
      </c>
      <c r="G45" s="98"/>
      <c r="H45" s="99">
        <f t="shared" si="3"/>
        <v>198.93333333333334</v>
      </c>
      <c r="I45" s="100">
        <f t="shared" si="4"/>
        <v>0.2764745308310992</v>
      </c>
      <c r="J45" s="101">
        <f t="shared" si="5"/>
        <v>1.5281501340482573</v>
      </c>
    </row>
    <row r="46" spans="1:10" s="4" customFormat="1" ht="12.75">
      <c r="A46" s="94" t="s">
        <v>82</v>
      </c>
      <c r="B46" s="95">
        <v>5.1</v>
      </c>
      <c r="C46" s="96">
        <v>55</v>
      </c>
      <c r="D46" s="97" t="s">
        <v>66</v>
      </c>
      <c r="E46" s="98">
        <v>6</v>
      </c>
      <c r="F46" s="98">
        <v>20</v>
      </c>
      <c r="G46" s="98"/>
      <c r="H46" s="99">
        <f t="shared" si="3"/>
        <v>292.54901960784315</v>
      </c>
      <c r="I46" s="100">
        <f t="shared" si="4"/>
        <v>0.18800268096514744</v>
      </c>
      <c r="J46" s="101">
        <f t="shared" si="5"/>
        <v>1.0391420911528149</v>
      </c>
    </row>
    <row r="47" spans="1:10" s="4" customFormat="1" ht="13.5" thickBot="1">
      <c r="A47" s="94" t="s">
        <v>82</v>
      </c>
      <c r="B47" s="95">
        <v>3.7</v>
      </c>
      <c r="C47" s="96">
        <v>55</v>
      </c>
      <c r="D47" s="97" t="s">
        <v>66</v>
      </c>
      <c r="E47" s="98">
        <v>6</v>
      </c>
      <c r="F47" s="98">
        <v>20</v>
      </c>
      <c r="G47" s="98"/>
      <c r="H47" s="99">
        <f t="shared" si="3"/>
        <v>403.2432432432432</v>
      </c>
      <c r="I47" s="100">
        <f t="shared" si="4"/>
        <v>0.1363941018766756</v>
      </c>
      <c r="J47" s="101">
        <f t="shared" si="5"/>
        <v>0.753887399463807</v>
      </c>
    </row>
    <row r="48" spans="1:10" s="4" customFormat="1" ht="12.75">
      <c r="A48" s="86" t="s">
        <v>83</v>
      </c>
      <c r="B48" s="87">
        <v>20</v>
      </c>
      <c r="C48" s="88">
        <v>66</v>
      </c>
      <c r="D48" s="89" t="s">
        <v>66</v>
      </c>
      <c r="E48" s="90"/>
      <c r="F48" s="90"/>
      <c r="G48" s="90"/>
      <c r="H48" s="91">
        <f>foc_objectif/B48</f>
        <v>74.6</v>
      </c>
      <c r="I48" s="92">
        <f>C48/H48</f>
        <v>0.8847184986595175</v>
      </c>
      <c r="J48" s="93">
        <f>B48/FD_objectif</f>
        <v>4.075067024128686</v>
      </c>
    </row>
    <row r="49" spans="1:10" s="4" customFormat="1" ht="12.75">
      <c r="A49" s="94" t="s">
        <v>83</v>
      </c>
      <c r="B49" s="95">
        <v>15</v>
      </c>
      <c r="C49" s="96">
        <v>66</v>
      </c>
      <c r="D49" s="97" t="s">
        <v>66</v>
      </c>
      <c r="E49" s="98"/>
      <c r="F49" s="98"/>
      <c r="G49" s="98"/>
      <c r="H49" s="99">
        <f>foc_objectif/B49</f>
        <v>99.46666666666667</v>
      </c>
      <c r="I49" s="100">
        <f>C49/H49</f>
        <v>0.6635388739946381</v>
      </c>
      <c r="J49" s="101">
        <f>B49/FD_objectif</f>
        <v>3.0563002680965146</v>
      </c>
    </row>
    <row r="50" spans="1:10" s="4" customFormat="1" ht="12.75">
      <c r="A50" s="94" t="s">
        <v>83</v>
      </c>
      <c r="B50" s="95">
        <v>9</v>
      </c>
      <c r="C50" s="96">
        <v>66</v>
      </c>
      <c r="D50" s="97" t="s">
        <v>66</v>
      </c>
      <c r="E50" s="98"/>
      <c r="F50" s="98"/>
      <c r="G50" s="98"/>
      <c r="H50" s="99">
        <f>foc_objectif/B50</f>
        <v>165.77777777777777</v>
      </c>
      <c r="I50" s="100">
        <f>C50/H50</f>
        <v>0.39812332439678283</v>
      </c>
      <c r="J50" s="101">
        <f>B50/FD_objectif</f>
        <v>1.8337801608579087</v>
      </c>
    </row>
    <row r="51" spans="1:10" s="4" customFormat="1" ht="13.5" thickBot="1">
      <c r="A51" s="94" t="s">
        <v>83</v>
      </c>
      <c r="B51" s="95">
        <v>6</v>
      </c>
      <c r="C51" s="96">
        <v>66</v>
      </c>
      <c r="D51" s="97" t="s">
        <v>66</v>
      </c>
      <c r="E51" s="98"/>
      <c r="F51" s="98"/>
      <c r="G51" s="98"/>
      <c r="H51" s="99">
        <f>foc_objectif/B51</f>
        <v>248.66666666666666</v>
      </c>
      <c r="I51" s="100">
        <f>C51/H51</f>
        <v>0.26541554959785524</v>
      </c>
      <c r="J51" s="101">
        <f>B51/FD_objectif</f>
        <v>1.2225201072386058</v>
      </c>
    </row>
    <row r="52" spans="1:10" s="4" customFormat="1" ht="12.75">
      <c r="A52" s="86" t="s">
        <v>77</v>
      </c>
      <c r="B52" s="87">
        <v>35</v>
      </c>
      <c r="C52" s="88">
        <v>49</v>
      </c>
      <c r="D52" s="89" t="s">
        <v>66</v>
      </c>
      <c r="E52" s="90"/>
      <c r="F52" s="90"/>
      <c r="G52" s="90"/>
      <c r="H52" s="91">
        <f aca="true" t="shared" si="6" ref="H52:H87">foc_objectif/B52</f>
        <v>42.628571428571426</v>
      </c>
      <c r="I52" s="92">
        <f aca="true" t="shared" si="7" ref="I52:I84">C52/H52</f>
        <v>1.1494638069705094</v>
      </c>
      <c r="J52" s="93">
        <f aca="true" t="shared" si="8" ref="J52:J87">B52/FD_objectif</f>
        <v>7.131367292225201</v>
      </c>
    </row>
    <row r="53" spans="1:10" s="4" customFormat="1" ht="12.75">
      <c r="A53" s="94" t="s">
        <v>77</v>
      </c>
      <c r="B53" s="95">
        <v>30</v>
      </c>
      <c r="C53" s="96">
        <v>52</v>
      </c>
      <c r="D53" s="97" t="s">
        <v>66</v>
      </c>
      <c r="E53" s="98"/>
      <c r="F53" s="98"/>
      <c r="G53" s="98"/>
      <c r="H53" s="99">
        <f t="shared" si="6"/>
        <v>49.733333333333334</v>
      </c>
      <c r="I53" s="100">
        <f t="shared" si="7"/>
        <v>1.0455764075067024</v>
      </c>
      <c r="J53" s="101">
        <f t="shared" si="8"/>
        <v>6.112600536193029</v>
      </c>
    </row>
    <row r="54" spans="1:10" s="4" customFormat="1" ht="12.75">
      <c r="A54" s="94" t="s">
        <v>77</v>
      </c>
      <c r="B54" s="95">
        <v>25</v>
      </c>
      <c r="C54" s="96">
        <v>52</v>
      </c>
      <c r="D54" s="97" t="s">
        <v>66</v>
      </c>
      <c r="E54" s="98"/>
      <c r="F54" s="98"/>
      <c r="G54" s="98"/>
      <c r="H54" s="99">
        <f t="shared" si="6"/>
        <v>59.68</v>
      </c>
      <c r="I54" s="100">
        <f t="shared" si="7"/>
        <v>0.871313672922252</v>
      </c>
      <c r="J54" s="101">
        <f t="shared" si="8"/>
        <v>5.093833780160858</v>
      </c>
    </row>
    <row r="55" spans="1:10" s="4" customFormat="1" ht="12.75">
      <c r="A55" s="94" t="s">
        <v>77</v>
      </c>
      <c r="B55" s="95">
        <v>20</v>
      </c>
      <c r="C55" s="96">
        <v>52</v>
      </c>
      <c r="D55" s="97" t="s">
        <v>66</v>
      </c>
      <c r="E55" s="98"/>
      <c r="F55" s="98"/>
      <c r="G55" s="98"/>
      <c r="H55" s="99">
        <f t="shared" si="6"/>
        <v>74.6</v>
      </c>
      <c r="I55" s="100">
        <f t="shared" si="7"/>
        <v>0.6970509383378016</v>
      </c>
      <c r="J55" s="101">
        <f t="shared" si="8"/>
        <v>4.075067024128686</v>
      </c>
    </row>
    <row r="56" spans="1:10" s="4" customFormat="1" ht="12.75">
      <c r="A56" s="94" t="s">
        <v>77</v>
      </c>
      <c r="B56" s="95">
        <v>15</v>
      </c>
      <c r="C56" s="96">
        <v>52</v>
      </c>
      <c r="D56" s="97" t="s">
        <v>66</v>
      </c>
      <c r="E56" s="98"/>
      <c r="F56" s="98"/>
      <c r="G56" s="98"/>
      <c r="H56" s="99">
        <f t="shared" si="6"/>
        <v>99.46666666666667</v>
      </c>
      <c r="I56" s="100">
        <f t="shared" si="7"/>
        <v>0.5227882037533512</v>
      </c>
      <c r="J56" s="101">
        <f t="shared" si="8"/>
        <v>3.0563002680965146</v>
      </c>
    </row>
    <row r="57" spans="1:10" s="4" customFormat="1" ht="12.75">
      <c r="A57" s="94" t="s">
        <v>77</v>
      </c>
      <c r="B57" s="95">
        <v>10</v>
      </c>
      <c r="C57" s="96">
        <v>52</v>
      </c>
      <c r="D57" s="97" t="s">
        <v>66</v>
      </c>
      <c r="E57" s="98"/>
      <c r="F57" s="98"/>
      <c r="G57" s="98"/>
      <c r="H57" s="99">
        <f t="shared" si="6"/>
        <v>149.2</v>
      </c>
      <c r="I57" s="100">
        <f t="shared" si="7"/>
        <v>0.3485254691689008</v>
      </c>
      <c r="J57" s="101">
        <f t="shared" si="8"/>
        <v>2.037533512064343</v>
      </c>
    </row>
    <row r="58" spans="1:10" s="4" customFormat="1" ht="12.75">
      <c r="A58" s="94" t="s">
        <v>77</v>
      </c>
      <c r="B58" s="95">
        <v>7.5</v>
      </c>
      <c r="C58" s="96">
        <v>52</v>
      </c>
      <c r="D58" s="97" t="s">
        <v>66</v>
      </c>
      <c r="E58" s="98"/>
      <c r="F58" s="98"/>
      <c r="G58" s="98"/>
      <c r="H58" s="99">
        <f t="shared" si="6"/>
        <v>198.93333333333334</v>
      </c>
      <c r="I58" s="100">
        <f t="shared" si="7"/>
        <v>0.2613941018766756</v>
      </c>
      <c r="J58" s="101">
        <f t="shared" si="8"/>
        <v>1.5281501340482573</v>
      </c>
    </row>
    <row r="59" spans="1:10" s="4" customFormat="1" ht="12.75">
      <c r="A59" s="94" t="s">
        <v>77</v>
      </c>
      <c r="B59" s="95">
        <v>5</v>
      </c>
      <c r="C59" s="96">
        <v>52</v>
      </c>
      <c r="D59" s="97" t="s">
        <v>66</v>
      </c>
      <c r="E59" s="98"/>
      <c r="F59" s="98"/>
      <c r="G59" s="98"/>
      <c r="H59" s="99">
        <f t="shared" si="6"/>
        <v>298.4</v>
      </c>
      <c r="I59" s="100">
        <f t="shared" si="7"/>
        <v>0.1742627345844504</v>
      </c>
      <c r="J59" s="101">
        <f t="shared" si="8"/>
        <v>1.0187667560321716</v>
      </c>
    </row>
    <row r="60" spans="1:10" s="4" customFormat="1" ht="13.5" thickBot="1">
      <c r="A60" s="94" t="s">
        <v>77</v>
      </c>
      <c r="B60" s="95">
        <v>3.8</v>
      </c>
      <c r="C60" s="96">
        <v>52</v>
      </c>
      <c r="D60" s="97" t="s">
        <v>66</v>
      </c>
      <c r="E60" s="98"/>
      <c r="F60" s="98"/>
      <c r="G60" s="98"/>
      <c r="H60" s="99">
        <f t="shared" si="6"/>
        <v>392.63157894736844</v>
      </c>
      <c r="I60" s="100">
        <f t="shared" si="7"/>
        <v>0.1324396782841823</v>
      </c>
      <c r="J60" s="101">
        <f t="shared" si="8"/>
        <v>0.7742627345844504</v>
      </c>
    </row>
    <row r="61" spans="1:10" s="4" customFormat="1" ht="12.75">
      <c r="A61" s="123" t="s">
        <v>78</v>
      </c>
      <c r="B61" s="115">
        <v>25</v>
      </c>
      <c r="C61" s="116">
        <v>50</v>
      </c>
      <c r="D61" s="117" t="s">
        <v>66</v>
      </c>
      <c r="E61" s="118"/>
      <c r="F61" s="118">
        <v>20</v>
      </c>
      <c r="G61" s="118"/>
      <c r="H61" s="119">
        <f t="shared" si="6"/>
        <v>59.68</v>
      </c>
      <c r="I61" s="120">
        <f t="shared" si="7"/>
        <v>0.8378016085790885</v>
      </c>
      <c r="J61" s="121">
        <f t="shared" si="8"/>
        <v>5.093833780160858</v>
      </c>
    </row>
    <row r="62" spans="1:10" s="4" customFormat="1" ht="12.75">
      <c r="A62" s="25" t="s">
        <v>78</v>
      </c>
      <c r="B62" s="26">
        <v>21</v>
      </c>
      <c r="C62" s="27">
        <v>50</v>
      </c>
      <c r="D62" s="28" t="s">
        <v>66</v>
      </c>
      <c r="E62" s="29"/>
      <c r="F62" s="29">
        <v>20</v>
      </c>
      <c r="G62" s="29"/>
      <c r="H62" s="30">
        <f t="shared" si="6"/>
        <v>71.04761904761905</v>
      </c>
      <c r="I62" s="31">
        <f t="shared" si="7"/>
        <v>0.7037533512064342</v>
      </c>
      <c r="J62" s="122">
        <f t="shared" si="8"/>
        <v>4.278820375335121</v>
      </c>
    </row>
    <row r="63" spans="1:10" s="4" customFormat="1" ht="12.75">
      <c r="A63" s="25" t="s">
        <v>78</v>
      </c>
      <c r="B63" s="26">
        <v>18</v>
      </c>
      <c r="C63" s="27">
        <v>50</v>
      </c>
      <c r="D63" s="28" t="s">
        <v>66</v>
      </c>
      <c r="E63" s="29"/>
      <c r="F63" s="29">
        <v>20</v>
      </c>
      <c r="G63" s="29"/>
      <c r="H63" s="30">
        <f t="shared" si="6"/>
        <v>82.88888888888889</v>
      </c>
      <c r="I63" s="31">
        <f t="shared" si="7"/>
        <v>0.6032171581769438</v>
      </c>
      <c r="J63" s="122">
        <f t="shared" si="8"/>
        <v>3.6675603217158175</v>
      </c>
    </row>
    <row r="64" spans="1:10" s="4" customFormat="1" ht="12.75">
      <c r="A64" s="25" t="s">
        <v>78</v>
      </c>
      <c r="B64" s="26">
        <v>14</v>
      </c>
      <c r="C64" s="27">
        <v>50</v>
      </c>
      <c r="D64" s="28" t="s">
        <v>66</v>
      </c>
      <c r="E64" s="29"/>
      <c r="F64" s="29">
        <v>20</v>
      </c>
      <c r="G64" s="29"/>
      <c r="H64" s="30">
        <f aca="true" t="shared" si="9" ref="H64:H69">foc_objectif/B64</f>
        <v>106.57142857142857</v>
      </c>
      <c r="I64" s="31">
        <f aca="true" t="shared" si="10" ref="I64:I69">C64/H64</f>
        <v>0.4691689008042896</v>
      </c>
      <c r="J64" s="122">
        <f aca="true" t="shared" si="11" ref="J64:J69">B64/FD_objectif</f>
        <v>2.8525469168900806</v>
      </c>
    </row>
    <row r="65" spans="1:10" s="4" customFormat="1" ht="12.75">
      <c r="A65" s="25" t="s">
        <v>78</v>
      </c>
      <c r="B65" s="26">
        <v>12.5</v>
      </c>
      <c r="C65" s="27">
        <v>50</v>
      </c>
      <c r="D65" s="28" t="s">
        <v>66</v>
      </c>
      <c r="E65" s="29"/>
      <c r="F65" s="29">
        <v>20</v>
      </c>
      <c r="G65" s="29"/>
      <c r="H65" s="30">
        <f t="shared" si="9"/>
        <v>119.36</v>
      </c>
      <c r="I65" s="31">
        <f t="shared" si="10"/>
        <v>0.41890080428954424</v>
      </c>
      <c r="J65" s="122">
        <f t="shared" si="11"/>
        <v>2.546916890080429</v>
      </c>
    </row>
    <row r="66" spans="1:10" s="4" customFormat="1" ht="12.75">
      <c r="A66" s="25" t="s">
        <v>78</v>
      </c>
      <c r="B66" s="26">
        <v>10.5</v>
      </c>
      <c r="C66" s="27">
        <v>50</v>
      </c>
      <c r="D66" s="28" t="s">
        <v>66</v>
      </c>
      <c r="E66" s="29"/>
      <c r="F66" s="29">
        <v>20</v>
      </c>
      <c r="G66" s="29"/>
      <c r="H66" s="30">
        <f t="shared" si="9"/>
        <v>142.0952380952381</v>
      </c>
      <c r="I66" s="31">
        <f t="shared" si="10"/>
        <v>0.3518766756032171</v>
      </c>
      <c r="J66" s="122">
        <f t="shared" si="11"/>
        <v>2.1394101876675604</v>
      </c>
    </row>
    <row r="67" spans="1:10" s="4" customFormat="1" ht="12.75">
      <c r="A67" s="25" t="s">
        <v>78</v>
      </c>
      <c r="B67" s="26">
        <v>9.5</v>
      </c>
      <c r="C67" s="27">
        <v>50</v>
      </c>
      <c r="D67" s="28" t="s">
        <v>66</v>
      </c>
      <c r="E67" s="29"/>
      <c r="F67" s="29">
        <v>20</v>
      </c>
      <c r="G67" s="29"/>
      <c r="H67" s="30">
        <f t="shared" si="9"/>
        <v>157.05263157894737</v>
      </c>
      <c r="I67" s="31">
        <f t="shared" si="10"/>
        <v>0.3183646112600536</v>
      </c>
      <c r="J67" s="122">
        <f t="shared" si="11"/>
        <v>1.935656836461126</v>
      </c>
    </row>
    <row r="68" spans="1:10" s="4" customFormat="1" ht="12.75">
      <c r="A68" s="25" t="s">
        <v>78</v>
      </c>
      <c r="B68" s="26">
        <v>7.5</v>
      </c>
      <c r="C68" s="27">
        <v>45</v>
      </c>
      <c r="D68" s="28" t="s">
        <v>66</v>
      </c>
      <c r="E68" s="29"/>
      <c r="F68" s="29">
        <v>20</v>
      </c>
      <c r="G68" s="29"/>
      <c r="H68" s="30">
        <f t="shared" si="9"/>
        <v>198.93333333333334</v>
      </c>
      <c r="I68" s="31">
        <f t="shared" si="10"/>
        <v>0.22620643431635387</v>
      </c>
      <c r="J68" s="122">
        <f t="shared" si="11"/>
        <v>1.5281501340482573</v>
      </c>
    </row>
    <row r="69" spans="1:10" s="4" customFormat="1" ht="12.75">
      <c r="A69" s="25" t="s">
        <v>78</v>
      </c>
      <c r="B69" s="26">
        <v>5.2</v>
      </c>
      <c r="C69" s="27">
        <v>45</v>
      </c>
      <c r="D69" s="28" t="s">
        <v>66</v>
      </c>
      <c r="E69" s="29"/>
      <c r="F69" s="29">
        <v>20</v>
      </c>
      <c r="G69" s="29"/>
      <c r="H69" s="30">
        <f t="shared" si="9"/>
        <v>286.9230769230769</v>
      </c>
      <c r="I69" s="31">
        <f t="shared" si="10"/>
        <v>0.15683646112600538</v>
      </c>
      <c r="J69" s="122">
        <f t="shared" si="11"/>
        <v>1.0595174262734586</v>
      </c>
    </row>
    <row r="70" spans="1:10" s="4" customFormat="1" ht="12.75">
      <c r="A70" s="25" t="s">
        <v>78</v>
      </c>
      <c r="B70" s="26">
        <v>3.8</v>
      </c>
      <c r="C70" s="27">
        <v>45</v>
      </c>
      <c r="D70" s="28" t="s">
        <v>66</v>
      </c>
      <c r="E70" s="29"/>
      <c r="F70" s="29">
        <v>20</v>
      </c>
      <c r="G70" s="29"/>
      <c r="H70" s="30">
        <f t="shared" si="6"/>
        <v>392.63157894736844</v>
      </c>
      <c r="I70" s="31">
        <f t="shared" si="7"/>
        <v>0.1146112600536193</v>
      </c>
      <c r="J70" s="122">
        <f t="shared" si="8"/>
        <v>0.7742627345844504</v>
      </c>
    </row>
    <row r="71" spans="1:10" s="4" customFormat="1" ht="13.5" thickBot="1">
      <c r="A71" s="124" t="s">
        <v>78</v>
      </c>
      <c r="B71" s="26">
        <v>2.3</v>
      </c>
      <c r="C71" s="27">
        <v>45</v>
      </c>
      <c r="D71" s="28" t="s">
        <v>66</v>
      </c>
      <c r="E71" s="29"/>
      <c r="F71" s="29">
        <v>20</v>
      </c>
      <c r="G71" s="29"/>
      <c r="H71" s="30">
        <f t="shared" si="6"/>
        <v>648.6956521739131</v>
      </c>
      <c r="I71" s="31">
        <f t="shared" si="7"/>
        <v>0.06936997319034852</v>
      </c>
      <c r="J71" s="122">
        <f t="shared" si="8"/>
        <v>0.4686327077747989</v>
      </c>
    </row>
    <row r="72" spans="1:10" s="4" customFormat="1" ht="12.75">
      <c r="A72" s="114" t="s">
        <v>79</v>
      </c>
      <c r="B72" s="115">
        <v>42</v>
      </c>
      <c r="C72" s="116">
        <v>65</v>
      </c>
      <c r="D72" s="117" t="s">
        <v>68</v>
      </c>
      <c r="E72" s="118">
        <v>8</v>
      </c>
      <c r="F72" s="118">
        <v>20</v>
      </c>
      <c r="G72" s="118"/>
      <c r="H72" s="119">
        <f t="shared" si="6"/>
        <v>35.523809523809526</v>
      </c>
      <c r="I72" s="120">
        <f t="shared" si="7"/>
        <v>1.8297587131367292</v>
      </c>
      <c r="J72" s="121">
        <f t="shared" si="8"/>
        <v>8.557640750670242</v>
      </c>
    </row>
    <row r="73" spans="1:10" s="4" customFormat="1" ht="12.75">
      <c r="A73" s="24" t="s">
        <v>79</v>
      </c>
      <c r="B73" s="17">
        <v>22</v>
      </c>
      <c r="C73" s="18">
        <v>65</v>
      </c>
      <c r="D73" s="19" t="s">
        <v>68</v>
      </c>
      <c r="E73" s="20">
        <v>8</v>
      </c>
      <c r="F73" s="20">
        <v>20</v>
      </c>
      <c r="G73" s="20"/>
      <c r="H73" s="21">
        <f t="shared" si="6"/>
        <v>67.81818181818181</v>
      </c>
      <c r="I73" s="22">
        <f t="shared" si="7"/>
        <v>0.9584450402144773</v>
      </c>
      <c r="J73" s="23">
        <f t="shared" si="8"/>
        <v>4.482573726541555</v>
      </c>
    </row>
    <row r="74" spans="1:10" s="4" customFormat="1" ht="12.75">
      <c r="A74" s="24" t="s">
        <v>79</v>
      </c>
      <c r="B74" s="17">
        <v>17</v>
      </c>
      <c r="C74" s="18">
        <v>65</v>
      </c>
      <c r="D74" s="19" t="s">
        <v>68</v>
      </c>
      <c r="E74" s="20">
        <v>8</v>
      </c>
      <c r="F74" s="20">
        <v>20</v>
      </c>
      <c r="G74" s="20"/>
      <c r="H74" s="21">
        <f t="shared" si="6"/>
        <v>87.76470588235294</v>
      </c>
      <c r="I74" s="22">
        <f t="shared" si="7"/>
        <v>0.7406166219839142</v>
      </c>
      <c r="J74" s="23">
        <f t="shared" si="8"/>
        <v>3.4638069705093835</v>
      </c>
    </row>
    <row r="75" spans="1:10" s="4" customFormat="1" ht="12.75">
      <c r="A75" s="24" t="s">
        <v>79</v>
      </c>
      <c r="B75" s="17">
        <v>13</v>
      </c>
      <c r="C75" s="18">
        <v>65</v>
      </c>
      <c r="D75" s="19" t="s">
        <v>68</v>
      </c>
      <c r="E75" s="20">
        <v>8</v>
      </c>
      <c r="F75" s="20">
        <v>20</v>
      </c>
      <c r="G75" s="20"/>
      <c r="H75" s="21">
        <f t="shared" si="6"/>
        <v>114.76923076923077</v>
      </c>
      <c r="I75" s="22">
        <f t="shared" si="7"/>
        <v>0.5663538873994638</v>
      </c>
      <c r="J75" s="23">
        <f t="shared" si="8"/>
        <v>2.648793565683646</v>
      </c>
    </row>
    <row r="76" spans="1:10" s="4" customFormat="1" ht="12.75">
      <c r="A76" s="24" t="s">
        <v>79</v>
      </c>
      <c r="B76" s="17">
        <v>8</v>
      </c>
      <c r="C76" s="18">
        <v>65</v>
      </c>
      <c r="D76" s="19" t="s">
        <v>68</v>
      </c>
      <c r="E76" s="20">
        <v>8</v>
      </c>
      <c r="F76" s="20">
        <v>20</v>
      </c>
      <c r="G76" s="20"/>
      <c r="H76" s="21">
        <f t="shared" si="6"/>
        <v>186.5</v>
      </c>
      <c r="I76" s="22">
        <f t="shared" si="7"/>
        <v>0.3485254691689008</v>
      </c>
      <c r="J76" s="23">
        <f t="shared" si="8"/>
        <v>1.6300268096514745</v>
      </c>
    </row>
    <row r="77" spans="1:10" s="4" customFormat="1" ht="12.75">
      <c r="A77" s="25" t="s">
        <v>79</v>
      </c>
      <c r="B77" s="26">
        <v>5</v>
      </c>
      <c r="C77" s="27">
        <v>65</v>
      </c>
      <c r="D77" s="28" t="s">
        <v>68</v>
      </c>
      <c r="E77" s="29">
        <v>8</v>
      </c>
      <c r="F77" s="29">
        <v>20</v>
      </c>
      <c r="G77" s="29"/>
      <c r="H77" s="30">
        <f t="shared" si="6"/>
        <v>298.4</v>
      </c>
      <c r="I77" s="31">
        <f t="shared" si="7"/>
        <v>0.217828418230563</v>
      </c>
      <c r="J77" s="122">
        <f t="shared" si="8"/>
        <v>1.0187667560321716</v>
      </c>
    </row>
    <row r="78" spans="1:10" s="4" customFormat="1" ht="13.5" thickBot="1">
      <c r="A78" s="25" t="s">
        <v>79</v>
      </c>
      <c r="B78" s="26">
        <v>3.5</v>
      </c>
      <c r="C78" s="27">
        <v>65</v>
      </c>
      <c r="D78" s="28" t="s">
        <v>68</v>
      </c>
      <c r="E78" s="29">
        <v>8</v>
      </c>
      <c r="F78" s="29">
        <v>20</v>
      </c>
      <c r="G78" s="29"/>
      <c r="H78" s="30">
        <f t="shared" si="6"/>
        <v>426.2857142857143</v>
      </c>
      <c r="I78" s="31">
        <f t="shared" si="7"/>
        <v>0.1524798927613941</v>
      </c>
      <c r="J78" s="122">
        <f t="shared" si="8"/>
        <v>0.7131367292225201</v>
      </c>
    </row>
    <row r="79" spans="1:10" s="4" customFormat="1" ht="12.75">
      <c r="A79" s="9" t="s">
        <v>85</v>
      </c>
      <c r="B79" s="10">
        <v>42</v>
      </c>
      <c r="C79" s="11">
        <v>52</v>
      </c>
      <c r="D79" s="12">
        <v>2</v>
      </c>
      <c r="E79" s="13">
        <v>3</v>
      </c>
      <c r="F79" s="13">
        <v>20</v>
      </c>
      <c r="G79" s="13"/>
      <c r="H79" s="14">
        <f>foc_objectif/B79</f>
        <v>35.523809523809526</v>
      </c>
      <c r="I79" s="15">
        <f>C79/H79</f>
        <v>1.4638069705093832</v>
      </c>
      <c r="J79" s="38">
        <f>B79/FD_objectif</f>
        <v>8.557640750670242</v>
      </c>
    </row>
    <row r="80" spans="1:10" s="4" customFormat="1" ht="13.5" thickBot="1">
      <c r="A80" s="24" t="s">
        <v>85</v>
      </c>
      <c r="B80" s="17">
        <v>35</v>
      </c>
      <c r="C80" s="18">
        <v>56</v>
      </c>
      <c r="D80" s="19">
        <v>2</v>
      </c>
      <c r="E80" s="20">
        <v>3</v>
      </c>
      <c r="F80" s="20">
        <v>20</v>
      </c>
      <c r="G80" s="20"/>
      <c r="H80" s="21">
        <f>foc_objectif/B80</f>
        <v>42.628571428571426</v>
      </c>
      <c r="I80" s="22">
        <f>C80/H80</f>
        <v>1.3136729222520107</v>
      </c>
      <c r="J80" s="23">
        <f>B80/FD_objectif</f>
        <v>7.131367292225201</v>
      </c>
    </row>
    <row r="81" spans="1:10" s="4" customFormat="1" ht="12.75">
      <c r="A81" s="9" t="s">
        <v>84</v>
      </c>
      <c r="B81" s="10">
        <v>50</v>
      </c>
      <c r="C81" s="11">
        <v>45</v>
      </c>
      <c r="D81" s="12">
        <v>2</v>
      </c>
      <c r="E81" s="13">
        <v>5</v>
      </c>
      <c r="F81" s="13"/>
      <c r="G81" s="13"/>
      <c r="H81" s="14">
        <f t="shared" si="6"/>
        <v>29.84</v>
      </c>
      <c r="I81" s="15">
        <f t="shared" si="7"/>
        <v>1.5080428954423593</v>
      </c>
      <c r="J81" s="38">
        <f t="shared" si="8"/>
        <v>10.187667560321715</v>
      </c>
    </row>
    <row r="82" spans="1:10" s="4" customFormat="1" ht="12.75">
      <c r="A82" s="24" t="s">
        <v>84</v>
      </c>
      <c r="B82" s="17">
        <v>40</v>
      </c>
      <c r="C82" s="18">
        <v>62</v>
      </c>
      <c r="D82" s="19">
        <v>2</v>
      </c>
      <c r="E82" s="20">
        <v>4</v>
      </c>
      <c r="F82" s="20"/>
      <c r="G82" s="20"/>
      <c r="H82" s="21">
        <f t="shared" si="6"/>
        <v>37.3</v>
      </c>
      <c r="I82" s="22">
        <f t="shared" si="7"/>
        <v>1.6621983914209117</v>
      </c>
      <c r="J82" s="23">
        <f t="shared" si="8"/>
        <v>8.150134048257373</v>
      </c>
    </row>
    <row r="83" spans="1:10" s="4" customFormat="1" ht="13.5" thickBot="1">
      <c r="A83" s="24" t="s">
        <v>84</v>
      </c>
      <c r="B83" s="17">
        <v>32</v>
      </c>
      <c r="C83" s="18">
        <v>58</v>
      </c>
      <c r="D83" s="19">
        <v>2</v>
      </c>
      <c r="E83" s="20">
        <v>4</v>
      </c>
      <c r="F83" s="20"/>
      <c r="G83" s="20"/>
      <c r="H83" s="21">
        <f t="shared" si="6"/>
        <v>46.625</v>
      </c>
      <c r="I83" s="22">
        <f t="shared" si="7"/>
        <v>1.2439678284182305</v>
      </c>
      <c r="J83" s="23">
        <f t="shared" si="8"/>
        <v>6.520107238605898</v>
      </c>
    </row>
    <row r="84" spans="1:10" ht="12.75">
      <c r="A84" s="256" t="s">
        <v>80</v>
      </c>
      <c r="B84" s="115">
        <v>21</v>
      </c>
      <c r="C84" s="116" t="s">
        <v>15</v>
      </c>
      <c r="D84" s="125"/>
      <c r="E84" s="126"/>
      <c r="F84" s="118">
        <v>20</v>
      </c>
      <c r="G84" s="118">
        <v>7.6</v>
      </c>
      <c r="H84" s="119">
        <f t="shared" si="6"/>
        <v>71.04761904761905</v>
      </c>
      <c r="I84" s="120" t="e">
        <f t="shared" si="7"/>
        <v>#VALUE!</v>
      </c>
      <c r="J84" s="121">
        <f t="shared" si="8"/>
        <v>4.278820375335121</v>
      </c>
    </row>
    <row r="85" spans="1:10" ht="12.75">
      <c r="A85" s="257"/>
      <c r="B85" s="26"/>
      <c r="C85" s="28" t="s">
        <v>15</v>
      </c>
      <c r="D85" s="259" t="s">
        <v>66</v>
      </c>
      <c r="E85" s="259">
        <v>7</v>
      </c>
      <c r="F85" s="127" t="s">
        <v>64</v>
      </c>
      <c r="G85" s="29" t="s">
        <v>15</v>
      </c>
      <c r="H85" s="30" t="e">
        <f t="shared" si="6"/>
        <v>#DIV/0!</v>
      </c>
      <c r="I85" s="128" t="s">
        <v>64</v>
      </c>
      <c r="J85" s="122">
        <f t="shared" si="8"/>
        <v>0</v>
      </c>
    </row>
    <row r="86" spans="1:10" ht="12.75">
      <c r="A86" s="257"/>
      <c r="B86" s="26"/>
      <c r="C86" s="28" t="s">
        <v>15</v>
      </c>
      <c r="D86" s="259"/>
      <c r="E86" s="259"/>
      <c r="F86" s="127" t="s">
        <v>64</v>
      </c>
      <c r="G86" s="29" t="s">
        <v>15</v>
      </c>
      <c r="H86" s="30" t="e">
        <f t="shared" si="6"/>
        <v>#DIV/0!</v>
      </c>
      <c r="I86" s="128" t="s">
        <v>64</v>
      </c>
      <c r="J86" s="122">
        <f t="shared" si="8"/>
        <v>0</v>
      </c>
    </row>
    <row r="87" spans="1:10" ht="13.5" thickBot="1">
      <c r="A87" s="258"/>
      <c r="B87" s="33">
        <v>7</v>
      </c>
      <c r="C87" s="34" t="s">
        <v>15</v>
      </c>
      <c r="D87" s="129"/>
      <c r="E87" s="130"/>
      <c r="F87" s="35">
        <v>15</v>
      </c>
      <c r="G87" s="35">
        <v>16.7</v>
      </c>
      <c r="H87" s="36">
        <f t="shared" si="6"/>
        <v>213.14285714285714</v>
      </c>
      <c r="I87" s="37" t="e">
        <f>C87/H87</f>
        <v>#VALUE!</v>
      </c>
      <c r="J87" s="131">
        <f t="shared" si="8"/>
        <v>1.4262734584450403</v>
      </c>
    </row>
  </sheetData>
  <mergeCells count="6">
    <mergeCell ref="H2:J2"/>
    <mergeCell ref="A84:A87"/>
    <mergeCell ref="D85:D86"/>
    <mergeCell ref="E85:E86"/>
    <mergeCell ref="A2:A3"/>
    <mergeCell ref="B2:G2"/>
  </mergeCells>
  <conditionalFormatting sqref="J88">
    <cfRule type="cellIs" priority="1" dxfId="0" operator="greaterThan" stopIfTrue="1">
      <formula>6</formula>
    </cfRule>
  </conditionalFormatting>
  <conditionalFormatting sqref="B88:I88">
    <cfRule type="expression" priority="2" dxfId="0" stopIfTrue="1">
      <formula>IF($J88&gt;6,TRUE,FALSE)</formula>
    </cfRule>
  </conditionalFormatting>
  <conditionalFormatting sqref="B4:J87">
    <cfRule type="expression" priority="3" dxfId="0" stopIfTrue="1">
      <formula>IF($J4&gt;$I$1,TRUE,FALSE)</formula>
    </cfRule>
    <cfRule type="expression" priority="4" dxfId="1" stopIfTrue="1">
      <formula>IF($H4&gt;$J$1,TRUE,FALSE)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showGridLines="0" workbookViewId="0" topLeftCell="A1">
      <selection activeCell="A64" sqref="A64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105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104</v>
      </c>
      <c r="B4" s="10">
        <v>3.5</v>
      </c>
      <c r="C4" s="11">
        <v>70</v>
      </c>
      <c r="D4" s="12" t="s">
        <v>66</v>
      </c>
      <c r="E4" s="13">
        <v>405</v>
      </c>
      <c r="F4" s="13">
        <v>8</v>
      </c>
      <c r="G4" s="13">
        <v>5</v>
      </c>
      <c r="H4" s="13">
        <v>20</v>
      </c>
      <c r="I4" s="13">
        <v>4.3</v>
      </c>
      <c r="J4" s="14">
        <f aca="true" t="shared" si="0" ref="J4:J11">foc_objectif/B4</f>
        <v>426.2857142857143</v>
      </c>
      <c r="K4" s="15">
        <f aca="true" t="shared" si="1" ref="K4:K14">C4/J4</f>
        <v>0.16420911528150134</v>
      </c>
      <c r="L4" s="38">
        <f aca="true" t="shared" si="2" ref="L4:L11">B4/FD_objectif</f>
        <v>0.7131367292225201</v>
      </c>
    </row>
    <row r="5" spans="1:12" s="4" customFormat="1" ht="12.75">
      <c r="A5" s="24" t="s">
        <v>103</v>
      </c>
      <c r="B5" s="17">
        <v>5</v>
      </c>
      <c r="C5" s="18">
        <v>70</v>
      </c>
      <c r="D5" s="19" t="s">
        <v>66</v>
      </c>
      <c r="E5" s="20">
        <v>395</v>
      </c>
      <c r="F5" s="20">
        <v>8</v>
      </c>
      <c r="G5" s="20">
        <v>5</v>
      </c>
      <c r="H5" s="20">
        <v>20</v>
      </c>
      <c r="I5" s="20">
        <v>6.2</v>
      </c>
      <c r="J5" s="21">
        <f t="shared" si="0"/>
        <v>298.4</v>
      </c>
      <c r="K5" s="22">
        <f t="shared" si="1"/>
        <v>0.2345844504021448</v>
      </c>
      <c r="L5" s="23">
        <f t="shared" si="2"/>
        <v>1.0187667560321716</v>
      </c>
    </row>
    <row r="6" spans="1:12" s="4" customFormat="1" ht="12.75">
      <c r="A6" s="24" t="s">
        <v>102</v>
      </c>
      <c r="B6" s="17">
        <v>7</v>
      </c>
      <c r="C6" s="18">
        <v>70</v>
      </c>
      <c r="D6" s="19" t="s">
        <v>66</v>
      </c>
      <c r="E6" s="20">
        <v>390</v>
      </c>
      <c r="F6" s="20">
        <v>8</v>
      </c>
      <c r="G6" s="20">
        <v>6</v>
      </c>
      <c r="H6" s="20">
        <v>20</v>
      </c>
      <c r="I6" s="20">
        <v>8.8</v>
      </c>
      <c r="J6" s="21">
        <f t="shared" si="0"/>
        <v>213.14285714285714</v>
      </c>
      <c r="K6" s="22">
        <f t="shared" si="1"/>
        <v>0.3284182305630027</v>
      </c>
      <c r="L6" s="23">
        <f t="shared" si="2"/>
        <v>1.4262734584450403</v>
      </c>
    </row>
    <row r="7" spans="1:12" s="4" customFormat="1" ht="12.75">
      <c r="A7" s="24" t="s">
        <v>101</v>
      </c>
      <c r="B7" s="17">
        <v>10</v>
      </c>
      <c r="C7" s="18">
        <v>70</v>
      </c>
      <c r="D7" s="19" t="s">
        <v>66</v>
      </c>
      <c r="E7" s="20">
        <v>390</v>
      </c>
      <c r="F7" s="20">
        <v>7</v>
      </c>
      <c r="G7" s="20">
        <v>6</v>
      </c>
      <c r="H7" s="20">
        <v>20</v>
      </c>
      <c r="I7" s="20">
        <v>12.4</v>
      </c>
      <c r="J7" s="21">
        <f t="shared" si="0"/>
        <v>149.2</v>
      </c>
      <c r="K7" s="22">
        <f t="shared" si="1"/>
        <v>0.4691689008042896</v>
      </c>
      <c r="L7" s="23">
        <f t="shared" si="2"/>
        <v>2.037533512064343</v>
      </c>
    </row>
    <row r="8" spans="1:12" s="4" customFormat="1" ht="12.75">
      <c r="A8" s="24" t="s">
        <v>100</v>
      </c>
      <c r="B8" s="17">
        <v>14</v>
      </c>
      <c r="C8" s="18">
        <v>70</v>
      </c>
      <c r="D8" s="19" t="s">
        <v>66</v>
      </c>
      <c r="E8" s="20">
        <v>365</v>
      </c>
      <c r="F8" s="20">
        <v>7</v>
      </c>
      <c r="G8" s="20">
        <v>6</v>
      </c>
      <c r="H8" s="20">
        <v>20</v>
      </c>
      <c r="I8" s="20">
        <v>17.6</v>
      </c>
      <c r="J8" s="21">
        <f t="shared" si="0"/>
        <v>106.57142857142857</v>
      </c>
      <c r="K8" s="22">
        <f t="shared" si="1"/>
        <v>0.6568364611260054</v>
      </c>
      <c r="L8" s="23">
        <f t="shared" si="2"/>
        <v>2.8525469168900806</v>
      </c>
    </row>
    <row r="9" spans="1:12" s="4" customFormat="1" ht="12.75">
      <c r="A9" s="24" t="s">
        <v>99</v>
      </c>
      <c r="B9" s="17">
        <v>20</v>
      </c>
      <c r="C9" s="18">
        <v>70</v>
      </c>
      <c r="D9" s="19" t="s">
        <v>66</v>
      </c>
      <c r="E9" s="20">
        <v>355</v>
      </c>
      <c r="F9" s="20">
        <v>6</v>
      </c>
      <c r="G9" s="20">
        <v>4</v>
      </c>
      <c r="H9" s="20">
        <v>20</v>
      </c>
      <c r="I9" s="20">
        <v>24</v>
      </c>
      <c r="J9" s="21">
        <f t="shared" si="0"/>
        <v>74.6</v>
      </c>
      <c r="K9" s="22">
        <f t="shared" si="1"/>
        <v>0.9383378016085792</v>
      </c>
      <c r="L9" s="23">
        <f t="shared" si="2"/>
        <v>4.075067024128686</v>
      </c>
    </row>
    <row r="10" spans="1:12" s="4" customFormat="1" ht="12.75">
      <c r="A10" s="24" t="s">
        <v>98</v>
      </c>
      <c r="B10" s="17">
        <v>30</v>
      </c>
      <c r="C10" s="18">
        <v>70</v>
      </c>
      <c r="D10" s="19">
        <v>2</v>
      </c>
      <c r="E10" s="20">
        <v>740</v>
      </c>
      <c r="F10" s="20">
        <v>7</v>
      </c>
      <c r="G10" s="20">
        <v>6</v>
      </c>
      <c r="H10" s="20">
        <v>20</v>
      </c>
      <c r="I10" s="20">
        <v>36.2</v>
      </c>
      <c r="J10" s="21">
        <f t="shared" si="0"/>
        <v>49.733333333333334</v>
      </c>
      <c r="K10" s="22">
        <f t="shared" si="1"/>
        <v>1.4075067024128687</v>
      </c>
      <c r="L10" s="23">
        <f t="shared" si="2"/>
        <v>6.112600536193029</v>
      </c>
    </row>
    <row r="11" spans="1:12" s="4" customFormat="1" ht="13.5" thickBot="1">
      <c r="A11" s="24" t="s">
        <v>97</v>
      </c>
      <c r="B11" s="17">
        <v>40</v>
      </c>
      <c r="C11" s="18">
        <v>70</v>
      </c>
      <c r="D11" s="19">
        <v>2</v>
      </c>
      <c r="E11" s="20">
        <v>700</v>
      </c>
      <c r="F11" s="20">
        <v>6</v>
      </c>
      <c r="G11" s="20">
        <v>5</v>
      </c>
      <c r="H11" s="20">
        <v>20</v>
      </c>
      <c r="I11" s="20">
        <v>46.5</v>
      </c>
      <c r="J11" s="21">
        <f t="shared" si="0"/>
        <v>37.3</v>
      </c>
      <c r="K11" s="22">
        <f t="shared" si="1"/>
        <v>1.8766756032171583</v>
      </c>
      <c r="L11" s="23">
        <f t="shared" si="2"/>
        <v>8.150134048257373</v>
      </c>
    </row>
    <row r="12" spans="1:12" s="4" customFormat="1" ht="12.75">
      <c r="A12" s="9" t="s">
        <v>193</v>
      </c>
      <c r="B12" s="10">
        <v>8.5</v>
      </c>
      <c r="C12" s="11">
        <v>60</v>
      </c>
      <c r="D12" s="12" t="s">
        <v>66</v>
      </c>
      <c r="E12" s="13">
        <v>150</v>
      </c>
      <c r="F12" s="13">
        <v>6</v>
      </c>
      <c r="G12" s="13">
        <v>4</v>
      </c>
      <c r="H12" s="13">
        <v>18</v>
      </c>
      <c r="I12" s="13"/>
      <c r="J12" s="14">
        <f aca="true" t="shared" si="3" ref="J12:J28">foc_objectif/B12</f>
        <v>175.52941176470588</v>
      </c>
      <c r="K12" s="15">
        <f t="shared" si="1"/>
        <v>0.3418230563002681</v>
      </c>
      <c r="L12" s="38">
        <f aca="true" t="shared" si="4" ref="L12:L28">B12/FD_objectif</f>
        <v>1.7319034852546917</v>
      </c>
    </row>
    <row r="13" spans="1:12" s="4" customFormat="1" ht="13.5" thickBot="1">
      <c r="A13" s="39" t="s">
        <v>106</v>
      </c>
      <c r="B13" s="40">
        <v>12</v>
      </c>
      <c r="C13" s="41">
        <v>60</v>
      </c>
      <c r="D13" s="42" t="s">
        <v>66</v>
      </c>
      <c r="E13" s="43">
        <v>155</v>
      </c>
      <c r="F13" s="43">
        <v>6</v>
      </c>
      <c r="G13" s="43">
        <v>4</v>
      </c>
      <c r="H13" s="43">
        <v>18</v>
      </c>
      <c r="I13" s="43"/>
      <c r="J13" s="44">
        <f t="shared" si="3"/>
        <v>124.33333333333333</v>
      </c>
      <c r="K13" s="45">
        <f t="shared" si="1"/>
        <v>0.482573726541555</v>
      </c>
      <c r="L13" s="46">
        <f t="shared" si="4"/>
        <v>2.4450402144772116</v>
      </c>
    </row>
    <row r="14" spans="1:12" s="4" customFormat="1" ht="12.75">
      <c r="A14" s="24" t="s">
        <v>196</v>
      </c>
      <c r="B14" s="17">
        <v>2.58</v>
      </c>
      <c r="C14" s="18">
        <v>44</v>
      </c>
      <c r="D14" s="19" t="s">
        <v>66</v>
      </c>
      <c r="E14" s="20">
        <v>138</v>
      </c>
      <c r="F14" s="20">
        <v>6</v>
      </c>
      <c r="G14" s="20">
        <v>3</v>
      </c>
      <c r="H14" s="20">
        <v>3.9</v>
      </c>
      <c r="I14" s="20">
        <v>1.9</v>
      </c>
      <c r="J14" s="21">
        <f t="shared" si="3"/>
        <v>578.2945736434108</v>
      </c>
      <c r="K14" s="22">
        <f t="shared" si="1"/>
        <v>0.07608579088471851</v>
      </c>
      <c r="L14" s="23">
        <f t="shared" si="4"/>
        <v>0.5256836461126005</v>
      </c>
    </row>
    <row r="15" spans="1:12" s="4" customFormat="1" ht="13.5" thickBot="1">
      <c r="A15" s="16" t="s">
        <v>195</v>
      </c>
      <c r="B15" s="102">
        <v>5.1</v>
      </c>
      <c r="C15" s="103">
        <v>44</v>
      </c>
      <c r="D15" s="104" t="s">
        <v>66</v>
      </c>
      <c r="E15" s="105">
        <v>117</v>
      </c>
      <c r="F15" s="105">
        <v>5</v>
      </c>
      <c r="G15" s="105">
        <v>3</v>
      </c>
      <c r="H15" s="105">
        <v>3.6</v>
      </c>
      <c r="I15" s="105">
        <v>3.9</v>
      </c>
      <c r="J15" s="106">
        <f>foc_objectif/B15</f>
        <v>292.54901960784315</v>
      </c>
      <c r="K15" s="107">
        <f>C15/J15</f>
        <v>0.15040214477211797</v>
      </c>
      <c r="L15" s="81">
        <f>B15/FD_objectif</f>
        <v>1.0391420911528149</v>
      </c>
    </row>
    <row r="16" spans="1:12" s="146" customFormat="1" ht="12.75">
      <c r="A16" s="123" t="s">
        <v>115</v>
      </c>
      <c r="B16" s="115">
        <v>5.1</v>
      </c>
      <c r="C16" s="116">
        <v>65</v>
      </c>
      <c r="D16" s="117" t="s">
        <v>66</v>
      </c>
      <c r="E16" s="118"/>
      <c r="F16" s="118">
        <v>7</v>
      </c>
      <c r="G16" s="118"/>
      <c r="H16" s="118">
        <v>20</v>
      </c>
      <c r="I16" s="118"/>
      <c r="J16" s="119">
        <f t="shared" si="3"/>
        <v>292.54901960784315</v>
      </c>
      <c r="K16" s="120">
        <f aca="true" t="shared" si="5" ref="K16:K22">C16/J16</f>
        <v>0.22218498659517424</v>
      </c>
      <c r="L16" s="121">
        <f t="shared" si="4"/>
        <v>1.0391420911528149</v>
      </c>
    </row>
    <row r="17" spans="1:12" s="146" customFormat="1" ht="12.75">
      <c r="A17" s="25" t="s">
        <v>114</v>
      </c>
      <c r="B17" s="26">
        <v>7</v>
      </c>
      <c r="C17" s="27">
        <v>65</v>
      </c>
      <c r="D17" s="28" t="s">
        <v>66</v>
      </c>
      <c r="E17" s="29"/>
      <c r="F17" s="29">
        <v>7</v>
      </c>
      <c r="G17" s="29"/>
      <c r="H17" s="29">
        <v>20</v>
      </c>
      <c r="I17" s="29"/>
      <c r="J17" s="30">
        <f t="shared" si="3"/>
        <v>213.14285714285714</v>
      </c>
      <c r="K17" s="31">
        <f t="shared" si="5"/>
        <v>0.3049597855227882</v>
      </c>
      <c r="L17" s="122">
        <f t="shared" si="4"/>
        <v>1.4262734584450403</v>
      </c>
    </row>
    <row r="18" spans="1:12" s="146" customFormat="1" ht="12.75">
      <c r="A18" s="25" t="s">
        <v>113</v>
      </c>
      <c r="B18" s="26">
        <v>10.5</v>
      </c>
      <c r="C18" s="27">
        <v>65</v>
      </c>
      <c r="D18" s="28" t="s">
        <v>66</v>
      </c>
      <c r="E18" s="29"/>
      <c r="F18" s="29">
        <v>6</v>
      </c>
      <c r="G18" s="29"/>
      <c r="H18" s="29">
        <v>20</v>
      </c>
      <c r="I18" s="29"/>
      <c r="J18" s="30">
        <f t="shared" si="3"/>
        <v>142.0952380952381</v>
      </c>
      <c r="K18" s="31">
        <f t="shared" si="5"/>
        <v>0.4574396782841823</v>
      </c>
      <c r="L18" s="122">
        <f t="shared" si="4"/>
        <v>2.1394101876675604</v>
      </c>
    </row>
    <row r="19" spans="1:12" s="146" customFormat="1" ht="12.75">
      <c r="A19" s="25" t="s">
        <v>112</v>
      </c>
      <c r="B19" s="26">
        <v>14</v>
      </c>
      <c r="C19" s="27">
        <v>65</v>
      </c>
      <c r="D19" s="28" t="s">
        <v>66</v>
      </c>
      <c r="E19" s="29"/>
      <c r="F19" s="29">
        <v>6</v>
      </c>
      <c r="G19" s="29"/>
      <c r="H19" s="29">
        <v>20</v>
      </c>
      <c r="I19" s="29"/>
      <c r="J19" s="30">
        <f t="shared" si="3"/>
        <v>106.57142857142857</v>
      </c>
      <c r="K19" s="31">
        <f t="shared" si="5"/>
        <v>0.6099195710455764</v>
      </c>
      <c r="L19" s="122">
        <f t="shared" si="4"/>
        <v>2.8525469168900806</v>
      </c>
    </row>
    <row r="20" spans="1:12" s="146" customFormat="1" ht="12.75">
      <c r="A20" s="25" t="s">
        <v>111</v>
      </c>
      <c r="B20" s="26">
        <v>21</v>
      </c>
      <c r="C20" s="27">
        <v>65</v>
      </c>
      <c r="D20" s="28" t="s">
        <v>66</v>
      </c>
      <c r="E20" s="29"/>
      <c r="F20" s="29">
        <v>6</v>
      </c>
      <c r="G20" s="29"/>
      <c r="H20" s="29">
        <v>20</v>
      </c>
      <c r="I20" s="29"/>
      <c r="J20" s="30">
        <f t="shared" si="3"/>
        <v>71.04761904761905</v>
      </c>
      <c r="K20" s="31">
        <f t="shared" si="5"/>
        <v>0.9148793565683646</v>
      </c>
      <c r="L20" s="122">
        <f t="shared" si="4"/>
        <v>4.278820375335121</v>
      </c>
    </row>
    <row r="21" spans="1:12" s="146" customFormat="1" ht="12.75">
      <c r="A21" s="25" t="s">
        <v>110</v>
      </c>
      <c r="B21" s="26">
        <v>28</v>
      </c>
      <c r="C21" s="27">
        <v>65</v>
      </c>
      <c r="D21" s="28" t="s">
        <v>66</v>
      </c>
      <c r="E21" s="29"/>
      <c r="F21" s="29">
        <v>5</v>
      </c>
      <c r="G21" s="29"/>
      <c r="H21" s="29">
        <v>20</v>
      </c>
      <c r="I21" s="29"/>
      <c r="J21" s="30">
        <f t="shared" si="3"/>
        <v>53.285714285714285</v>
      </c>
      <c r="K21" s="31">
        <f t="shared" si="5"/>
        <v>1.2198391420911527</v>
      </c>
      <c r="L21" s="122">
        <f t="shared" si="4"/>
        <v>5.705093833780161</v>
      </c>
    </row>
    <row r="22" spans="1:12" s="146" customFormat="1" ht="13.5" thickBot="1">
      <c r="A22" s="25" t="s">
        <v>109</v>
      </c>
      <c r="B22" s="26">
        <v>40</v>
      </c>
      <c r="C22" s="27">
        <v>65</v>
      </c>
      <c r="D22" s="28">
        <v>2</v>
      </c>
      <c r="E22" s="29"/>
      <c r="F22" s="29">
        <v>5</v>
      </c>
      <c r="G22" s="29"/>
      <c r="H22" s="29">
        <v>20</v>
      </c>
      <c r="I22" s="29"/>
      <c r="J22" s="30">
        <f t="shared" si="3"/>
        <v>37.3</v>
      </c>
      <c r="K22" s="31">
        <f t="shared" si="5"/>
        <v>1.742627345844504</v>
      </c>
      <c r="L22" s="122">
        <f t="shared" si="4"/>
        <v>8.150134048257373</v>
      </c>
    </row>
    <row r="23" spans="1:12" ht="12.75">
      <c r="A23" s="239" t="s">
        <v>107</v>
      </c>
      <c r="B23" s="10">
        <v>6.5</v>
      </c>
      <c r="C23" s="11">
        <v>60</v>
      </c>
      <c r="D23" s="241" t="s">
        <v>66</v>
      </c>
      <c r="E23" s="84"/>
      <c r="F23" s="241"/>
      <c r="G23" s="213"/>
      <c r="H23" s="13">
        <v>11</v>
      </c>
      <c r="I23" s="260"/>
      <c r="J23" s="14">
        <f t="shared" si="3"/>
        <v>229.53846153846155</v>
      </c>
      <c r="K23" s="15">
        <f aca="true" t="shared" si="6" ref="K23:K30">C23/J23</f>
        <v>0.2613941018766756</v>
      </c>
      <c r="L23" s="81">
        <f t="shared" si="4"/>
        <v>1.324396782841823</v>
      </c>
    </row>
    <row r="24" spans="1:12" ht="13.5" thickBot="1">
      <c r="A24" s="240"/>
      <c r="B24" s="40">
        <v>19.5</v>
      </c>
      <c r="C24" s="41">
        <v>42</v>
      </c>
      <c r="D24" s="242"/>
      <c r="E24" s="153"/>
      <c r="F24" s="242"/>
      <c r="G24" s="156"/>
      <c r="H24" s="76">
        <v>15</v>
      </c>
      <c r="I24" s="261"/>
      <c r="J24" s="44">
        <f t="shared" si="3"/>
        <v>76.51282051282051</v>
      </c>
      <c r="K24" s="45">
        <f t="shared" si="6"/>
        <v>0.5489276139410187</v>
      </c>
      <c r="L24" s="46">
        <f t="shared" si="4"/>
        <v>3.973190348525469</v>
      </c>
    </row>
    <row r="25" spans="1:12" ht="12.75">
      <c r="A25" s="239" t="s">
        <v>169</v>
      </c>
      <c r="B25" s="10">
        <v>6.5</v>
      </c>
      <c r="C25" s="11">
        <v>60</v>
      </c>
      <c r="D25" s="241" t="s">
        <v>66</v>
      </c>
      <c r="E25" s="84"/>
      <c r="F25" s="241">
        <v>6</v>
      </c>
      <c r="G25" s="243">
        <v>4</v>
      </c>
      <c r="H25" s="243">
        <v>18</v>
      </c>
      <c r="I25" s="260"/>
      <c r="J25" s="14">
        <f>foc_objectif/B25</f>
        <v>229.53846153846155</v>
      </c>
      <c r="K25" s="15">
        <f t="shared" si="6"/>
        <v>0.2613941018766756</v>
      </c>
      <c r="L25" s="81">
        <f>B25/FD_objectif</f>
        <v>1.324396782841823</v>
      </c>
    </row>
    <row r="26" spans="1:12" ht="13.5" thickBot="1">
      <c r="A26" s="240"/>
      <c r="B26" s="40">
        <v>19.5</v>
      </c>
      <c r="C26" s="41">
        <v>42</v>
      </c>
      <c r="D26" s="242"/>
      <c r="E26" s="153"/>
      <c r="F26" s="242"/>
      <c r="G26" s="244"/>
      <c r="H26" s="244"/>
      <c r="I26" s="261"/>
      <c r="J26" s="44">
        <f>foc_objectif/B26</f>
        <v>76.51282051282051</v>
      </c>
      <c r="K26" s="45">
        <f t="shared" si="6"/>
        <v>0.5489276139410187</v>
      </c>
      <c r="L26" s="46">
        <f>B26/FD_objectif</f>
        <v>3.973190348525469</v>
      </c>
    </row>
    <row r="27" spans="1:12" ht="12.75">
      <c r="A27" s="239" t="s">
        <v>108</v>
      </c>
      <c r="B27" s="10">
        <v>8</v>
      </c>
      <c r="C27" s="11">
        <v>60</v>
      </c>
      <c r="D27" s="241" t="s">
        <v>66</v>
      </c>
      <c r="E27" s="84"/>
      <c r="F27" s="241">
        <v>6</v>
      </c>
      <c r="G27" s="243"/>
      <c r="H27" s="243">
        <v>20</v>
      </c>
      <c r="I27" s="260"/>
      <c r="J27" s="14">
        <f t="shared" si="3"/>
        <v>186.5</v>
      </c>
      <c r="K27" s="15">
        <f t="shared" si="6"/>
        <v>0.32171581769436997</v>
      </c>
      <c r="L27" s="81">
        <f t="shared" si="4"/>
        <v>1.6300268096514745</v>
      </c>
    </row>
    <row r="28" spans="1:12" ht="13.5" thickBot="1">
      <c r="A28" s="240"/>
      <c r="B28" s="40">
        <v>24</v>
      </c>
      <c r="C28" s="41">
        <v>38</v>
      </c>
      <c r="D28" s="242"/>
      <c r="E28" s="153"/>
      <c r="F28" s="242"/>
      <c r="G28" s="244"/>
      <c r="H28" s="244"/>
      <c r="I28" s="261"/>
      <c r="J28" s="44">
        <f t="shared" si="3"/>
        <v>62.166666666666664</v>
      </c>
      <c r="K28" s="45">
        <f t="shared" si="6"/>
        <v>0.611260053619303</v>
      </c>
      <c r="L28" s="46">
        <f t="shared" si="4"/>
        <v>4.890080428954423</v>
      </c>
    </row>
    <row r="29" spans="1:12" ht="12.75">
      <c r="A29" s="239" t="s">
        <v>170</v>
      </c>
      <c r="B29" s="10">
        <v>8</v>
      </c>
      <c r="C29" s="11"/>
      <c r="D29" s="241" t="s">
        <v>66</v>
      </c>
      <c r="E29" s="84"/>
      <c r="F29" s="241">
        <v>6</v>
      </c>
      <c r="G29" s="243"/>
      <c r="H29" s="232">
        <v>12</v>
      </c>
      <c r="I29" s="233"/>
      <c r="J29" s="14">
        <f>foc_objectif/B29</f>
        <v>186.5</v>
      </c>
      <c r="K29" s="15">
        <f t="shared" si="6"/>
        <v>0</v>
      </c>
      <c r="L29" s="81">
        <f>B29/FD_objectif</f>
        <v>1.6300268096514745</v>
      </c>
    </row>
    <row r="30" spans="1:12" ht="13.5" thickBot="1">
      <c r="A30" s="240"/>
      <c r="B30" s="40">
        <v>24</v>
      </c>
      <c r="C30" s="41"/>
      <c r="D30" s="242"/>
      <c r="E30" s="153"/>
      <c r="F30" s="242"/>
      <c r="G30" s="244"/>
      <c r="H30" s="234">
        <v>18</v>
      </c>
      <c r="I30" s="235"/>
      <c r="J30" s="44">
        <f>foc_objectif/B30</f>
        <v>62.166666666666664</v>
      </c>
      <c r="K30" s="45">
        <f t="shared" si="6"/>
        <v>0</v>
      </c>
      <c r="L30" s="46">
        <f>B30/FD_objectif</f>
        <v>4.890080428954423</v>
      </c>
    </row>
  </sheetData>
  <mergeCells count="23">
    <mergeCell ref="J2:L2"/>
    <mergeCell ref="A23:A24"/>
    <mergeCell ref="D23:D24"/>
    <mergeCell ref="F23:F24"/>
    <mergeCell ref="A2:A3"/>
    <mergeCell ref="B2:I2"/>
    <mergeCell ref="I23:I24"/>
    <mergeCell ref="H27:H28"/>
    <mergeCell ref="G27:G28"/>
    <mergeCell ref="A25:A26"/>
    <mergeCell ref="D25:D26"/>
    <mergeCell ref="F25:F26"/>
    <mergeCell ref="G25:G26"/>
    <mergeCell ref="H25:H26"/>
    <mergeCell ref="I25:I26"/>
    <mergeCell ref="I27:I28"/>
    <mergeCell ref="A29:A30"/>
    <mergeCell ref="D29:D30"/>
    <mergeCell ref="F29:F30"/>
    <mergeCell ref="G29:G30"/>
    <mergeCell ref="A27:A28"/>
    <mergeCell ref="D27:D28"/>
    <mergeCell ref="F27:F28"/>
  </mergeCells>
  <conditionalFormatting sqref="D28:F28 B27:C30 D30:F30 B4:F26 J4:L30 I25 I4:I23 H27:I27 G4:H25 H29:I29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showGridLines="0" workbookViewId="0" topLeftCell="A1">
      <selection activeCell="B64" sqref="B64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198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144" customFormat="1" ht="12.75">
      <c r="A4" s="86" t="s">
        <v>14</v>
      </c>
      <c r="B4" s="87">
        <v>6.3</v>
      </c>
      <c r="C4" s="88">
        <v>50</v>
      </c>
      <c r="D4" s="89" t="s">
        <v>66</v>
      </c>
      <c r="E4" s="90"/>
      <c r="F4" s="90">
        <v>4</v>
      </c>
      <c r="G4" s="90"/>
      <c r="H4" s="90"/>
      <c r="I4" s="90"/>
      <c r="J4" s="91">
        <f aca="true" t="shared" si="0" ref="J4:J12">foc_objectif/B4</f>
        <v>236.82539682539684</v>
      </c>
      <c r="K4" s="92">
        <f aca="true" t="shared" si="1" ref="K4:K12">C4/J4</f>
        <v>0.2111260053619303</v>
      </c>
      <c r="L4" s="143">
        <f aca="true" t="shared" si="2" ref="L4:L12">B4/FD_objectif</f>
        <v>1.283646112600536</v>
      </c>
    </row>
    <row r="5" spans="1:12" s="144" customFormat="1" ht="12.75">
      <c r="A5" s="134" t="s">
        <v>14</v>
      </c>
      <c r="B5" s="95">
        <v>7.5</v>
      </c>
      <c r="C5" s="96">
        <v>50</v>
      </c>
      <c r="D5" s="97" t="s">
        <v>66</v>
      </c>
      <c r="E5" s="98"/>
      <c r="F5" s="98">
        <v>4</v>
      </c>
      <c r="G5" s="98"/>
      <c r="H5" s="98"/>
      <c r="I5" s="98"/>
      <c r="J5" s="99">
        <f t="shared" si="0"/>
        <v>198.93333333333334</v>
      </c>
      <c r="K5" s="100">
        <f t="shared" si="1"/>
        <v>0.25134048257372654</v>
      </c>
      <c r="L5" s="145">
        <f t="shared" si="2"/>
        <v>1.5281501340482573</v>
      </c>
    </row>
    <row r="6" spans="1:12" s="144" customFormat="1" ht="12.75">
      <c r="A6" s="134" t="s">
        <v>14</v>
      </c>
      <c r="B6" s="95">
        <v>10</v>
      </c>
      <c r="C6" s="96">
        <v>50</v>
      </c>
      <c r="D6" s="97" t="s">
        <v>66</v>
      </c>
      <c r="E6" s="98"/>
      <c r="F6" s="98">
        <v>4</v>
      </c>
      <c r="G6" s="98"/>
      <c r="H6" s="98"/>
      <c r="I6" s="98"/>
      <c r="J6" s="99">
        <f t="shared" si="0"/>
        <v>149.2</v>
      </c>
      <c r="K6" s="100">
        <f t="shared" si="1"/>
        <v>0.3351206434316354</v>
      </c>
      <c r="L6" s="145">
        <f t="shared" si="2"/>
        <v>2.037533512064343</v>
      </c>
    </row>
    <row r="7" spans="1:12" s="144" customFormat="1" ht="12.75">
      <c r="A7" s="134" t="s">
        <v>14</v>
      </c>
      <c r="B7" s="95">
        <v>12.5</v>
      </c>
      <c r="C7" s="96">
        <v>50</v>
      </c>
      <c r="D7" s="97" t="s">
        <v>66</v>
      </c>
      <c r="E7" s="98"/>
      <c r="F7" s="98">
        <v>4</v>
      </c>
      <c r="G7" s="98"/>
      <c r="H7" s="98"/>
      <c r="I7" s="98"/>
      <c r="J7" s="99">
        <f t="shared" si="0"/>
        <v>119.36</v>
      </c>
      <c r="K7" s="100">
        <f t="shared" si="1"/>
        <v>0.41890080428954424</v>
      </c>
      <c r="L7" s="145">
        <f t="shared" si="2"/>
        <v>2.546916890080429</v>
      </c>
    </row>
    <row r="8" spans="1:12" s="144" customFormat="1" ht="12.75">
      <c r="A8" s="134" t="s">
        <v>14</v>
      </c>
      <c r="B8" s="95">
        <v>17</v>
      </c>
      <c r="C8" s="96">
        <v>50</v>
      </c>
      <c r="D8" s="97" t="s">
        <v>66</v>
      </c>
      <c r="E8" s="98"/>
      <c r="F8" s="98">
        <v>4</v>
      </c>
      <c r="G8" s="98"/>
      <c r="H8" s="98"/>
      <c r="I8" s="98"/>
      <c r="J8" s="99">
        <f t="shared" si="0"/>
        <v>87.76470588235294</v>
      </c>
      <c r="K8" s="100">
        <f t="shared" si="1"/>
        <v>0.5697050938337802</v>
      </c>
      <c r="L8" s="145">
        <f t="shared" si="2"/>
        <v>3.4638069705093835</v>
      </c>
    </row>
    <row r="9" spans="1:12" s="144" customFormat="1" ht="12.75">
      <c r="A9" s="134" t="s">
        <v>14</v>
      </c>
      <c r="B9" s="95">
        <v>20</v>
      </c>
      <c r="C9" s="96">
        <v>50</v>
      </c>
      <c r="D9" s="97" t="s">
        <v>66</v>
      </c>
      <c r="E9" s="98"/>
      <c r="F9" s="98">
        <v>4</v>
      </c>
      <c r="G9" s="98"/>
      <c r="H9" s="98"/>
      <c r="I9" s="98"/>
      <c r="J9" s="99">
        <f t="shared" si="0"/>
        <v>74.6</v>
      </c>
      <c r="K9" s="100">
        <f t="shared" si="1"/>
        <v>0.6702412868632708</v>
      </c>
      <c r="L9" s="145">
        <f t="shared" si="2"/>
        <v>4.075067024128686</v>
      </c>
    </row>
    <row r="10" spans="1:12" s="144" customFormat="1" ht="12.75">
      <c r="A10" s="134" t="s">
        <v>14</v>
      </c>
      <c r="B10" s="95">
        <v>25</v>
      </c>
      <c r="C10" s="96">
        <v>50</v>
      </c>
      <c r="D10" s="97" t="s">
        <v>66</v>
      </c>
      <c r="E10" s="98"/>
      <c r="F10" s="98">
        <v>4</v>
      </c>
      <c r="G10" s="98"/>
      <c r="H10" s="98"/>
      <c r="I10" s="98"/>
      <c r="J10" s="99">
        <f t="shared" si="0"/>
        <v>59.68</v>
      </c>
      <c r="K10" s="100">
        <f t="shared" si="1"/>
        <v>0.8378016085790885</v>
      </c>
      <c r="L10" s="145">
        <f t="shared" si="2"/>
        <v>5.093833780160858</v>
      </c>
    </row>
    <row r="11" spans="1:12" s="144" customFormat="1" ht="12.75">
      <c r="A11" s="134" t="s">
        <v>14</v>
      </c>
      <c r="B11" s="95">
        <v>32</v>
      </c>
      <c r="C11" s="96">
        <v>50</v>
      </c>
      <c r="D11" s="97" t="s">
        <v>66</v>
      </c>
      <c r="E11" s="98"/>
      <c r="F11" s="98">
        <v>4</v>
      </c>
      <c r="G11" s="98"/>
      <c r="H11" s="98"/>
      <c r="I11" s="98"/>
      <c r="J11" s="99">
        <f t="shared" si="0"/>
        <v>46.625</v>
      </c>
      <c r="K11" s="100">
        <f t="shared" si="1"/>
        <v>1.0723860589812333</v>
      </c>
      <c r="L11" s="145">
        <f t="shared" si="2"/>
        <v>6.520107238605898</v>
      </c>
    </row>
    <row r="12" spans="1:12" s="144" customFormat="1" ht="13.5" thickBot="1">
      <c r="A12" s="160" t="s">
        <v>14</v>
      </c>
      <c r="B12" s="161">
        <v>40</v>
      </c>
      <c r="C12" s="277">
        <v>42</v>
      </c>
      <c r="D12" s="162" t="s">
        <v>66</v>
      </c>
      <c r="E12" s="163"/>
      <c r="F12" s="163">
        <v>4</v>
      </c>
      <c r="G12" s="163"/>
      <c r="H12" s="163"/>
      <c r="I12" s="163"/>
      <c r="J12" s="164">
        <f t="shared" si="0"/>
        <v>37.3</v>
      </c>
      <c r="K12" s="165">
        <f t="shared" si="1"/>
        <v>1.126005361930295</v>
      </c>
      <c r="L12" s="166">
        <f t="shared" si="2"/>
        <v>8.150134048257373</v>
      </c>
    </row>
    <row r="13" spans="1:12" s="144" customFormat="1" ht="12.75">
      <c r="A13" s="86" t="s">
        <v>199</v>
      </c>
      <c r="B13" s="87">
        <v>16</v>
      </c>
      <c r="C13" s="88">
        <v>60</v>
      </c>
      <c r="D13" s="89" t="s">
        <v>66</v>
      </c>
      <c r="E13" s="90"/>
      <c r="F13" s="90"/>
      <c r="G13" s="90"/>
      <c r="H13" s="90">
        <v>17</v>
      </c>
      <c r="I13" s="90"/>
      <c r="J13" s="91">
        <f>foc_objectif/B13</f>
        <v>93.25</v>
      </c>
      <c r="K13" s="92">
        <f>C13/J13</f>
        <v>0.6434316353887399</v>
      </c>
      <c r="L13" s="143">
        <f>B13/FD_objectif</f>
        <v>3.260053619302949</v>
      </c>
    </row>
    <row r="14" spans="1:12" s="144" customFormat="1" ht="12.75">
      <c r="A14" s="134" t="s">
        <v>199</v>
      </c>
      <c r="B14" s="95">
        <v>19</v>
      </c>
      <c r="C14" s="96">
        <v>65</v>
      </c>
      <c r="D14" s="97" t="s">
        <v>66</v>
      </c>
      <c r="E14" s="98"/>
      <c r="F14" s="98"/>
      <c r="G14" s="98"/>
      <c r="H14" s="98">
        <v>19</v>
      </c>
      <c r="I14" s="98"/>
      <c r="J14" s="99">
        <f>foc_objectif/B14</f>
        <v>78.52631578947368</v>
      </c>
      <c r="K14" s="100">
        <f>C14/J14</f>
        <v>0.8277479892761394</v>
      </c>
      <c r="L14" s="145">
        <f>B14/FD_objectif</f>
        <v>3.871313672922252</v>
      </c>
    </row>
    <row r="15" spans="1:12" s="144" customFormat="1" ht="13.5" thickBot="1">
      <c r="A15" s="142" t="s">
        <v>199</v>
      </c>
      <c r="B15" s="136">
        <v>27</v>
      </c>
      <c r="C15" s="137">
        <v>63</v>
      </c>
      <c r="D15" s="138" t="s">
        <v>66</v>
      </c>
      <c r="E15" s="139"/>
      <c r="F15" s="139"/>
      <c r="G15" s="139"/>
      <c r="H15" s="139">
        <v>23</v>
      </c>
      <c r="I15" s="139"/>
      <c r="J15" s="140">
        <f>foc_objectif/B15</f>
        <v>55.25925925925926</v>
      </c>
      <c r="K15" s="141">
        <f>C15/J15</f>
        <v>1.1400804289544235</v>
      </c>
      <c r="L15" s="159">
        <f>B15/FD_objectif</f>
        <v>5.501340482573727</v>
      </c>
    </row>
    <row r="16" spans="1:12" s="144" customFormat="1" ht="12.75">
      <c r="A16" s="86" t="s">
        <v>200</v>
      </c>
      <c r="B16" s="87">
        <v>26</v>
      </c>
      <c r="C16" s="88">
        <v>70</v>
      </c>
      <c r="D16" s="89">
        <v>2</v>
      </c>
      <c r="E16" s="90"/>
      <c r="F16" s="90">
        <v>5</v>
      </c>
      <c r="G16" s="90"/>
      <c r="H16" s="90">
        <v>20</v>
      </c>
      <c r="I16" s="90"/>
      <c r="J16" s="91">
        <f aca="true" t="shared" si="3" ref="J16:J25">foc_objectif/B16</f>
        <v>57.38461538461539</v>
      </c>
      <c r="K16" s="92">
        <f aca="true" t="shared" si="4" ref="K16:K25">C16/J16</f>
        <v>1.2198391420911527</v>
      </c>
      <c r="L16" s="143">
        <f aca="true" t="shared" si="5" ref="L16:L25">B16/FD_objectif</f>
        <v>5.297587131367292</v>
      </c>
    </row>
    <row r="17" spans="1:12" s="144" customFormat="1" ht="12.75">
      <c r="A17" s="134" t="s">
        <v>200</v>
      </c>
      <c r="B17" s="95">
        <v>32</v>
      </c>
      <c r="C17" s="96">
        <v>70</v>
      </c>
      <c r="D17" s="97">
        <v>2</v>
      </c>
      <c r="E17" s="98"/>
      <c r="F17" s="98">
        <v>5</v>
      </c>
      <c r="G17" s="98"/>
      <c r="H17" s="98">
        <v>24</v>
      </c>
      <c r="I17" s="98"/>
      <c r="J17" s="99">
        <f t="shared" si="3"/>
        <v>46.625</v>
      </c>
      <c r="K17" s="100">
        <f t="shared" si="4"/>
        <v>1.5013404825737264</v>
      </c>
      <c r="L17" s="145">
        <f t="shared" si="5"/>
        <v>6.520107238605898</v>
      </c>
    </row>
    <row r="18" spans="1:12" s="144" customFormat="1" ht="13.5" thickBot="1">
      <c r="A18" s="142" t="s">
        <v>200</v>
      </c>
      <c r="B18" s="136">
        <v>38</v>
      </c>
      <c r="C18" s="137">
        <v>70</v>
      </c>
      <c r="D18" s="138">
        <v>2</v>
      </c>
      <c r="E18" s="139"/>
      <c r="F18" s="139">
        <v>5</v>
      </c>
      <c r="G18" s="139"/>
      <c r="H18" s="139">
        <v>28</v>
      </c>
      <c r="I18" s="139"/>
      <c r="J18" s="140">
        <f t="shared" si="3"/>
        <v>39.26315789473684</v>
      </c>
      <c r="K18" s="141">
        <f t="shared" si="4"/>
        <v>1.7828418230563003</v>
      </c>
      <c r="L18" s="159">
        <f t="shared" si="5"/>
        <v>7.742627345844504</v>
      </c>
    </row>
    <row r="19" spans="1:12" s="144" customFormat="1" ht="12.75">
      <c r="A19" s="86" t="s">
        <v>201</v>
      </c>
      <c r="B19" s="87">
        <v>30</v>
      </c>
      <c r="C19" s="88">
        <v>68</v>
      </c>
      <c r="D19" s="89">
        <v>2</v>
      </c>
      <c r="E19" s="90"/>
      <c r="F19" s="90">
        <v>6</v>
      </c>
      <c r="G19" s="90">
        <v>4</v>
      </c>
      <c r="H19" s="90">
        <v>16.7</v>
      </c>
      <c r="I19" s="90"/>
      <c r="J19" s="91">
        <f t="shared" si="3"/>
        <v>49.733333333333334</v>
      </c>
      <c r="K19" s="92">
        <f t="shared" si="4"/>
        <v>1.3672922252010724</v>
      </c>
      <c r="L19" s="143">
        <f t="shared" si="5"/>
        <v>6.112600536193029</v>
      </c>
    </row>
    <row r="20" spans="1:12" s="144" customFormat="1" ht="12.75">
      <c r="A20" s="134" t="s">
        <v>201</v>
      </c>
      <c r="B20" s="95">
        <v>35</v>
      </c>
      <c r="C20" s="96">
        <v>68</v>
      </c>
      <c r="D20" s="97">
        <v>2</v>
      </c>
      <c r="E20" s="98"/>
      <c r="F20" s="98">
        <v>6</v>
      </c>
      <c r="G20" s="98">
        <v>4</v>
      </c>
      <c r="H20" s="98">
        <v>17.5</v>
      </c>
      <c r="I20" s="98"/>
      <c r="J20" s="99">
        <f t="shared" si="3"/>
        <v>42.628571428571426</v>
      </c>
      <c r="K20" s="100">
        <f t="shared" si="4"/>
        <v>1.5951742627345846</v>
      </c>
      <c r="L20" s="145">
        <f t="shared" si="5"/>
        <v>7.131367292225201</v>
      </c>
    </row>
    <row r="21" spans="1:12" s="144" customFormat="1" ht="13.5" thickBot="1">
      <c r="A21" s="142" t="s">
        <v>201</v>
      </c>
      <c r="B21" s="136">
        <v>40</v>
      </c>
      <c r="C21" s="137">
        <v>68</v>
      </c>
      <c r="D21" s="138">
        <v>2</v>
      </c>
      <c r="E21" s="139"/>
      <c r="F21" s="139">
        <v>6</v>
      </c>
      <c r="G21" s="139">
        <v>4</v>
      </c>
      <c r="H21" s="139">
        <v>20</v>
      </c>
      <c r="I21" s="139"/>
      <c r="J21" s="140">
        <f t="shared" si="3"/>
        <v>37.3</v>
      </c>
      <c r="K21" s="141">
        <f t="shared" si="4"/>
        <v>1.8230563002680966</v>
      </c>
      <c r="L21" s="159">
        <f t="shared" si="5"/>
        <v>8.150134048257373</v>
      </c>
    </row>
    <row r="22" spans="1:12" s="144" customFormat="1" ht="12.75">
      <c r="A22" s="86" t="s">
        <v>202</v>
      </c>
      <c r="B22" s="87">
        <v>4</v>
      </c>
      <c r="C22" s="88">
        <v>82</v>
      </c>
      <c r="D22" s="89" t="s">
        <v>66</v>
      </c>
      <c r="E22" s="90">
        <v>200</v>
      </c>
      <c r="F22" s="90">
        <v>7</v>
      </c>
      <c r="G22" s="90">
        <v>4</v>
      </c>
      <c r="H22" s="90">
        <v>12</v>
      </c>
      <c r="I22" s="90"/>
      <c r="J22" s="91">
        <f t="shared" si="3"/>
        <v>373</v>
      </c>
      <c r="K22" s="92">
        <f t="shared" si="4"/>
        <v>0.21983914209115282</v>
      </c>
      <c r="L22" s="143">
        <f t="shared" si="5"/>
        <v>0.8150134048257373</v>
      </c>
    </row>
    <row r="23" spans="1:12" s="144" customFormat="1" ht="12.75">
      <c r="A23" s="134" t="s">
        <v>202</v>
      </c>
      <c r="B23" s="95">
        <v>7</v>
      </c>
      <c r="C23" s="96">
        <v>82</v>
      </c>
      <c r="D23" s="97" t="s">
        <v>66</v>
      </c>
      <c r="E23" s="98">
        <v>200</v>
      </c>
      <c r="F23" s="98">
        <v>7</v>
      </c>
      <c r="G23" s="98">
        <v>4</v>
      </c>
      <c r="H23" s="98">
        <v>12</v>
      </c>
      <c r="I23" s="98"/>
      <c r="J23" s="99">
        <f t="shared" si="3"/>
        <v>213.14285714285714</v>
      </c>
      <c r="K23" s="100">
        <f t="shared" si="4"/>
        <v>0.38471849865951746</v>
      </c>
      <c r="L23" s="145">
        <f t="shared" si="5"/>
        <v>1.4262734584450403</v>
      </c>
    </row>
    <row r="24" spans="1:12" s="144" customFormat="1" ht="12.75">
      <c r="A24" s="134" t="s">
        <v>202</v>
      </c>
      <c r="B24" s="95">
        <v>16</v>
      </c>
      <c r="C24" s="96">
        <v>82</v>
      </c>
      <c r="D24" s="97" t="s">
        <v>66</v>
      </c>
      <c r="E24" s="98">
        <v>200</v>
      </c>
      <c r="F24" s="98">
        <v>7</v>
      </c>
      <c r="G24" s="98">
        <v>4</v>
      </c>
      <c r="H24" s="98">
        <v>12</v>
      </c>
      <c r="I24" s="98"/>
      <c r="J24" s="99">
        <f t="shared" si="3"/>
        <v>93.25</v>
      </c>
      <c r="K24" s="100">
        <f t="shared" si="4"/>
        <v>0.8793565683646113</v>
      </c>
      <c r="L24" s="145">
        <f t="shared" si="5"/>
        <v>3.260053619302949</v>
      </c>
    </row>
    <row r="25" spans="1:12" s="144" customFormat="1" ht="13.5" thickBot="1">
      <c r="A25" s="142" t="s">
        <v>202</v>
      </c>
      <c r="B25" s="136">
        <v>28</v>
      </c>
      <c r="C25" s="137">
        <v>82</v>
      </c>
      <c r="D25" s="138">
        <v>2</v>
      </c>
      <c r="E25" s="139">
        <v>1000</v>
      </c>
      <c r="F25" s="139">
        <v>6</v>
      </c>
      <c r="G25" s="139">
        <v>4</v>
      </c>
      <c r="H25" s="139">
        <v>18</v>
      </c>
      <c r="I25" s="139"/>
      <c r="J25" s="140">
        <f t="shared" si="3"/>
        <v>53.285714285714285</v>
      </c>
      <c r="K25" s="141">
        <f t="shared" si="4"/>
        <v>1.5388739946380698</v>
      </c>
      <c r="L25" s="159">
        <f t="shared" si="5"/>
        <v>5.705093833780161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mergeCells count="3">
    <mergeCell ref="J2:L2"/>
    <mergeCell ref="A2:A3"/>
    <mergeCell ref="B2:I2"/>
  </mergeCells>
  <conditionalFormatting sqref="B4:L30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9"/>
  <sheetViews>
    <sheetView showGridLines="0" workbookViewId="0" topLeftCell="A1">
      <selection activeCell="A97" sqref="A97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7" width="8.28125" style="47" customWidth="1"/>
    <col min="8" max="8" width="8.00390625" style="47" customWidth="1"/>
    <col min="9" max="9" width="8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75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128</v>
      </c>
      <c r="C3" s="6" t="s">
        <v>129</v>
      </c>
      <c r="D3" s="6" t="s">
        <v>130</v>
      </c>
      <c r="E3" s="6" t="s">
        <v>135</v>
      </c>
      <c r="F3" s="74" t="s">
        <v>63</v>
      </c>
      <c r="G3" s="74" t="s">
        <v>127</v>
      </c>
      <c r="H3" s="74" t="s">
        <v>131</v>
      </c>
      <c r="I3" s="7" t="s">
        <v>132</v>
      </c>
      <c r="J3" s="5" t="s">
        <v>4</v>
      </c>
      <c r="K3" s="6" t="s">
        <v>133</v>
      </c>
      <c r="L3" s="7" t="s">
        <v>6</v>
      </c>
    </row>
    <row r="4" spans="1:13" s="8" customFormat="1" ht="12.75">
      <c r="A4" s="16" t="s">
        <v>116</v>
      </c>
      <c r="B4" s="17">
        <v>21</v>
      </c>
      <c r="C4" s="18">
        <v>100</v>
      </c>
      <c r="D4" s="19">
        <v>2</v>
      </c>
      <c r="E4" s="20">
        <v>1012</v>
      </c>
      <c r="F4" s="75" t="s">
        <v>64</v>
      </c>
      <c r="G4" s="75" t="s">
        <v>64</v>
      </c>
      <c r="H4" s="20">
        <v>15</v>
      </c>
      <c r="I4" s="75">
        <v>36.2</v>
      </c>
      <c r="J4" s="14">
        <f aca="true" t="shared" si="0" ref="J4:J11">foc_objectif/B4</f>
        <v>71.04761904761905</v>
      </c>
      <c r="K4" s="15">
        <f>C4/J4</f>
        <v>1.4075067024128685</v>
      </c>
      <c r="L4" s="38">
        <f>B4/FD_objectif</f>
        <v>4.278820375335121</v>
      </c>
      <c r="M4" s="4"/>
    </row>
    <row r="5" spans="1:13" s="8" customFormat="1" ht="12.75">
      <c r="A5" s="16" t="s">
        <v>116</v>
      </c>
      <c r="B5" s="17">
        <v>17</v>
      </c>
      <c r="C5" s="18">
        <v>100</v>
      </c>
      <c r="D5" s="19">
        <v>2</v>
      </c>
      <c r="E5" s="20">
        <v>700</v>
      </c>
      <c r="F5" s="75" t="s">
        <v>64</v>
      </c>
      <c r="G5" s="75" t="s">
        <v>64</v>
      </c>
      <c r="H5" s="20">
        <v>15</v>
      </c>
      <c r="I5" s="75">
        <v>29.6</v>
      </c>
      <c r="J5" s="21">
        <f t="shared" si="0"/>
        <v>87.76470588235294</v>
      </c>
      <c r="K5" s="22">
        <f aca="true" t="shared" si="1" ref="K5:K15">C5/J5</f>
        <v>1.1394101876675604</v>
      </c>
      <c r="L5" s="23">
        <f aca="true" t="shared" si="2" ref="L5:L15">B5/FD_objectif</f>
        <v>3.4638069705093835</v>
      </c>
      <c r="M5" s="4"/>
    </row>
    <row r="6" spans="1:13" s="8" customFormat="1" ht="12.75">
      <c r="A6" s="16" t="s">
        <v>116</v>
      </c>
      <c r="B6" s="17">
        <v>13</v>
      </c>
      <c r="C6" s="18">
        <v>100</v>
      </c>
      <c r="D6" s="19" t="s">
        <v>68</v>
      </c>
      <c r="E6" s="20">
        <v>590</v>
      </c>
      <c r="F6" s="75" t="s">
        <v>64</v>
      </c>
      <c r="G6" s="75" t="s">
        <v>64</v>
      </c>
      <c r="H6" s="20">
        <v>15</v>
      </c>
      <c r="I6" s="20">
        <v>22.3</v>
      </c>
      <c r="J6" s="21">
        <f t="shared" si="0"/>
        <v>114.76923076923077</v>
      </c>
      <c r="K6" s="22">
        <f t="shared" si="1"/>
        <v>0.8713136729222519</v>
      </c>
      <c r="L6" s="23">
        <f t="shared" si="2"/>
        <v>2.648793565683646</v>
      </c>
      <c r="M6" s="4"/>
    </row>
    <row r="7" spans="1:13" s="8" customFormat="1" ht="12.75">
      <c r="A7" s="16" t="s">
        <v>116</v>
      </c>
      <c r="B7" s="17">
        <v>10</v>
      </c>
      <c r="C7" s="18">
        <v>100</v>
      </c>
      <c r="D7" s="19" t="s">
        <v>68</v>
      </c>
      <c r="E7" s="20">
        <v>495</v>
      </c>
      <c r="F7" s="75" t="s">
        <v>64</v>
      </c>
      <c r="G7" s="75" t="s">
        <v>64</v>
      </c>
      <c r="H7" s="20">
        <v>15</v>
      </c>
      <c r="I7" s="75">
        <v>17.7</v>
      </c>
      <c r="J7" s="21">
        <f t="shared" si="0"/>
        <v>149.2</v>
      </c>
      <c r="K7" s="22">
        <f t="shared" si="1"/>
        <v>0.6702412868632708</v>
      </c>
      <c r="L7" s="23">
        <f t="shared" si="2"/>
        <v>2.037533512064343</v>
      </c>
      <c r="M7" s="4"/>
    </row>
    <row r="8" spans="1:13" s="8" customFormat="1" ht="12.75">
      <c r="A8" s="16" t="s">
        <v>116</v>
      </c>
      <c r="B8" s="17">
        <v>8</v>
      </c>
      <c r="C8" s="18">
        <v>100</v>
      </c>
      <c r="D8" s="19" t="s">
        <v>68</v>
      </c>
      <c r="E8" s="20">
        <v>430</v>
      </c>
      <c r="F8" s="75" t="s">
        <v>64</v>
      </c>
      <c r="G8" s="75" t="s">
        <v>64</v>
      </c>
      <c r="H8" s="20">
        <v>15</v>
      </c>
      <c r="I8" s="20">
        <v>13.9</v>
      </c>
      <c r="J8" s="21">
        <f t="shared" si="0"/>
        <v>186.5</v>
      </c>
      <c r="K8" s="22">
        <f t="shared" si="1"/>
        <v>0.5361930294906166</v>
      </c>
      <c r="L8" s="23">
        <f t="shared" si="2"/>
        <v>1.6300268096514745</v>
      </c>
      <c r="M8" s="4"/>
    </row>
    <row r="9" spans="1:13" s="8" customFormat="1" ht="13.5" thickBot="1">
      <c r="A9" s="202" t="s">
        <v>116</v>
      </c>
      <c r="B9" s="171">
        <v>6</v>
      </c>
      <c r="C9" s="172">
        <v>100</v>
      </c>
      <c r="D9" s="173" t="s">
        <v>68</v>
      </c>
      <c r="E9" s="174">
        <v>440</v>
      </c>
      <c r="F9" s="203" t="s">
        <v>64</v>
      </c>
      <c r="G9" s="203" t="s">
        <v>64</v>
      </c>
      <c r="H9" s="174">
        <v>15</v>
      </c>
      <c r="I9" s="174">
        <v>10.4</v>
      </c>
      <c r="J9" s="175">
        <f t="shared" si="0"/>
        <v>248.66666666666666</v>
      </c>
      <c r="K9" s="176">
        <f t="shared" si="1"/>
        <v>0.40214477211796246</v>
      </c>
      <c r="L9" s="177">
        <f t="shared" si="2"/>
        <v>1.2225201072386058</v>
      </c>
      <c r="M9" s="4"/>
    </row>
    <row r="10" spans="1:13" s="8" customFormat="1" ht="12.75">
      <c r="A10" s="9" t="s">
        <v>134</v>
      </c>
      <c r="B10" s="10">
        <v>4.7</v>
      </c>
      <c r="C10" s="11">
        <v>110</v>
      </c>
      <c r="D10" s="12" t="s">
        <v>68</v>
      </c>
      <c r="E10" s="13">
        <v>590</v>
      </c>
      <c r="F10" s="158" t="s">
        <v>64</v>
      </c>
      <c r="G10" s="158" t="s">
        <v>64</v>
      </c>
      <c r="H10" s="13">
        <v>15</v>
      </c>
      <c r="I10" s="13">
        <v>8.94</v>
      </c>
      <c r="J10" s="14">
        <f>foc_objectif/B10</f>
        <v>317.4468085106383</v>
      </c>
      <c r="K10" s="15">
        <f>C10/J10</f>
        <v>0.346514745308311</v>
      </c>
      <c r="L10" s="38">
        <f>B10/FD_objectif</f>
        <v>0.9576407506702413</v>
      </c>
      <c r="M10" s="4"/>
    </row>
    <row r="11" spans="1:13" s="8" customFormat="1" ht="13.5" thickBot="1">
      <c r="A11" s="204" t="s">
        <v>134</v>
      </c>
      <c r="B11" s="40">
        <v>3.7</v>
      </c>
      <c r="C11" s="41">
        <v>110</v>
      </c>
      <c r="D11" s="42" t="s">
        <v>68</v>
      </c>
      <c r="E11" s="43">
        <v>500</v>
      </c>
      <c r="F11" s="76" t="s">
        <v>64</v>
      </c>
      <c r="G11" s="76" t="s">
        <v>64</v>
      </c>
      <c r="H11" s="43">
        <v>15</v>
      </c>
      <c r="I11" s="76">
        <v>7.04</v>
      </c>
      <c r="J11" s="44">
        <f t="shared" si="0"/>
        <v>403.2432432432432</v>
      </c>
      <c r="K11" s="45">
        <f t="shared" si="1"/>
        <v>0.2727882037533512</v>
      </c>
      <c r="L11" s="46">
        <f t="shared" si="2"/>
        <v>0.753887399463807</v>
      </c>
      <c r="M11" s="4"/>
    </row>
    <row r="12" spans="1:13" s="8" customFormat="1" ht="12.75">
      <c r="A12" s="16" t="s">
        <v>161</v>
      </c>
      <c r="B12" s="102">
        <v>17.3</v>
      </c>
      <c r="C12" s="103">
        <v>72</v>
      </c>
      <c r="D12" s="104" t="s">
        <v>66</v>
      </c>
      <c r="E12" s="105">
        <v>410</v>
      </c>
      <c r="F12" s="170" t="s">
        <v>64</v>
      </c>
      <c r="G12" s="170" t="s">
        <v>64</v>
      </c>
      <c r="H12" s="105">
        <v>20</v>
      </c>
      <c r="I12" s="170">
        <v>21.2</v>
      </c>
      <c r="J12" s="106">
        <f>foc_objectif/B12</f>
        <v>86.24277456647398</v>
      </c>
      <c r="K12" s="107">
        <f>C12/J12</f>
        <v>0.8348525469168901</v>
      </c>
      <c r="L12" s="81">
        <f>B12/FD_objectif</f>
        <v>3.5249329758713137</v>
      </c>
      <c r="M12" s="4"/>
    </row>
    <row r="13" spans="1:13" s="8" customFormat="1" ht="12.75">
      <c r="A13" s="16" t="s">
        <v>161</v>
      </c>
      <c r="B13" s="102">
        <v>10</v>
      </c>
      <c r="C13" s="103">
        <v>72</v>
      </c>
      <c r="D13" s="104" t="s">
        <v>66</v>
      </c>
      <c r="E13" s="105">
        <v>410</v>
      </c>
      <c r="F13" s="170" t="s">
        <v>64</v>
      </c>
      <c r="G13" s="170" t="s">
        <v>64</v>
      </c>
      <c r="H13" s="105">
        <v>20</v>
      </c>
      <c r="I13" s="170">
        <v>12.7</v>
      </c>
      <c r="J13" s="106">
        <f>foc_objectif/B13</f>
        <v>149.2</v>
      </c>
      <c r="K13" s="107">
        <f>C13/J13</f>
        <v>0.482573726541555</v>
      </c>
      <c r="L13" s="81">
        <f>B13/FD_objectif</f>
        <v>2.037533512064343</v>
      </c>
      <c r="M13" s="4"/>
    </row>
    <row r="14" spans="1:13" s="8" customFormat="1" ht="13.5" thickBot="1">
      <c r="A14" s="204" t="s">
        <v>161</v>
      </c>
      <c r="B14" s="205">
        <v>6</v>
      </c>
      <c r="C14" s="206">
        <v>72</v>
      </c>
      <c r="D14" s="207" t="s">
        <v>66</v>
      </c>
      <c r="E14" s="208">
        <v>450</v>
      </c>
      <c r="F14" s="209" t="s">
        <v>64</v>
      </c>
      <c r="G14" s="209" t="s">
        <v>64</v>
      </c>
      <c r="H14" s="208">
        <v>20</v>
      </c>
      <c r="I14" s="209">
        <v>7.6</v>
      </c>
      <c r="J14" s="210">
        <f>foc_objectif/B14</f>
        <v>248.66666666666666</v>
      </c>
      <c r="K14" s="211">
        <f>C14/J14</f>
        <v>0.289544235924933</v>
      </c>
      <c r="L14" s="212">
        <f>B14/FD_objectif</f>
        <v>1.2225201072386058</v>
      </c>
      <c r="M14" s="4"/>
    </row>
    <row r="15" spans="1:12" s="4" customFormat="1" ht="12.75">
      <c r="A15" s="9" t="s">
        <v>7</v>
      </c>
      <c r="B15" s="10">
        <v>31</v>
      </c>
      <c r="C15" s="11">
        <v>82</v>
      </c>
      <c r="D15" s="12">
        <v>2</v>
      </c>
      <c r="E15" s="13">
        <v>1000</v>
      </c>
      <c r="F15" s="13">
        <v>6</v>
      </c>
      <c r="G15" s="13">
        <v>4</v>
      </c>
      <c r="H15" s="13">
        <v>19</v>
      </c>
      <c r="I15" s="13">
        <v>42</v>
      </c>
      <c r="J15" s="14">
        <f aca="true" t="shared" si="3" ref="J15:J37">foc_objectif/B15</f>
        <v>48.12903225806452</v>
      </c>
      <c r="K15" s="15">
        <f t="shared" si="1"/>
        <v>1.7037533512064342</v>
      </c>
      <c r="L15" s="38">
        <f t="shared" si="2"/>
        <v>6.316353887399464</v>
      </c>
    </row>
    <row r="16" spans="1:12" s="4" customFormat="1" ht="12.75">
      <c r="A16" s="16" t="s">
        <v>7</v>
      </c>
      <c r="B16" s="17">
        <v>26</v>
      </c>
      <c r="C16" s="18">
        <v>82</v>
      </c>
      <c r="D16" s="19">
        <v>2</v>
      </c>
      <c r="E16" s="20">
        <v>730</v>
      </c>
      <c r="F16" s="20">
        <v>6</v>
      </c>
      <c r="G16" s="20">
        <v>4</v>
      </c>
      <c r="H16" s="20">
        <v>16</v>
      </c>
      <c r="I16" s="20">
        <v>35</v>
      </c>
      <c r="J16" s="21">
        <f t="shared" si="3"/>
        <v>57.38461538461539</v>
      </c>
      <c r="K16" s="22">
        <f aca="true" t="shared" si="4" ref="K16:K37">C16/J16</f>
        <v>1.4289544235924931</v>
      </c>
      <c r="L16" s="23">
        <f aca="true" t="shared" si="5" ref="L16:L37">B16/FD_objectif</f>
        <v>5.297587131367292</v>
      </c>
    </row>
    <row r="17" spans="1:12" s="4" customFormat="1" ht="12.75">
      <c r="A17" s="24" t="s">
        <v>8</v>
      </c>
      <c r="B17" s="17">
        <v>22</v>
      </c>
      <c r="C17" s="18">
        <v>82</v>
      </c>
      <c r="D17" s="19">
        <v>2</v>
      </c>
      <c r="E17" s="20">
        <v>680</v>
      </c>
      <c r="F17" s="20">
        <v>7</v>
      </c>
      <c r="G17" s="20">
        <v>5</v>
      </c>
      <c r="H17" s="20">
        <v>19</v>
      </c>
      <c r="I17" s="20">
        <v>31.1</v>
      </c>
      <c r="J17" s="21">
        <f t="shared" si="3"/>
        <v>67.81818181818181</v>
      </c>
      <c r="K17" s="22">
        <f t="shared" si="4"/>
        <v>1.2091152815013406</v>
      </c>
      <c r="L17" s="23">
        <f t="shared" si="5"/>
        <v>4.482573726541555</v>
      </c>
    </row>
    <row r="18" spans="1:12" s="4" customFormat="1" ht="12.75">
      <c r="A18" s="94" t="s">
        <v>7</v>
      </c>
      <c r="B18" s="95">
        <v>20</v>
      </c>
      <c r="C18" s="96">
        <v>82</v>
      </c>
      <c r="D18" s="97">
        <v>2</v>
      </c>
      <c r="E18" s="98">
        <v>472</v>
      </c>
      <c r="F18" s="98">
        <v>6</v>
      </c>
      <c r="G18" s="98">
        <v>4</v>
      </c>
      <c r="H18" s="98">
        <v>12</v>
      </c>
      <c r="I18" s="98">
        <v>27.4</v>
      </c>
      <c r="J18" s="99">
        <f>foc_objectif/B18</f>
        <v>74.6</v>
      </c>
      <c r="K18" s="100">
        <f>C18/J18</f>
        <v>1.0991957104557641</v>
      </c>
      <c r="L18" s="145">
        <f>B18/FD_objectif</f>
        <v>4.075067024128686</v>
      </c>
    </row>
    <row r="19" spans="1:12" s="4" customFormat="1" ht="12.75">
      <c r="A19" s="24" t="s">
        <v>8</v>
      </c>
      <c r="B19" s="17">
        <v>17</v>
      </c>
      <c r="C19" s="18">
        <v>82</v>
      </c>
      <c r="D19" s="19">
        <v>2</v>
      </c>
      <c r="E19" s="20">
        <v>730</v>
      </c>
      <c r="F19" s="20">
        <v>7</v>
      </c>
      <c r="G19" s="20">
        <v>5</v>
      </c>
      <c r="H19" s="20">
        <v>17</v>
      </c>
      <c r="I19" s="20">
        <v>24.3</v>
      </c>
      <c r="J19" s="21">
        <f t="shared" si="3"/>
        <v>87.76470588235294</v>
      </c>
      <c r="K19" s="22">
        <f t="shared" si="4"/>
        <v>0.9343163538873994</v>
      </c>
      <c r="L19" s="23">
        <f t="shared" si="5"/>
        <v>3.4638069705093835</v>
      </c>
    </row>
    <row r="20" spans="1:12" s="4" customFormat="1" ht="12.75">
      <c r="A20" s="24" t="s">
        <v>7</v>
      </c>
      <c r="B20" s="17">
        <v>16</v>
      </c>
      <c r="C20" s="18">
        <v>82</v>
      </c>
      <c r="D20" s="19" t="s">
        <v>66</v>
      </c>
      <c r="E20" s="20">
        <v>204</v>
      </c>
      <c r="F20" s="20">
        <v>6</v>
      </c>
      <c r="G20" s="20">
        <v>4</v>
      </c>
      <c r="H20" s="20">
        <v>10</v>
      </c>
      <c r="I20" s="20">
        <v>22.1</v>
      </c>
      <c r="J20" s="21">
        <f t="shared" si="3"/>
        <v>93.25</v>
      </c>
      <c r="K20" s="22">
        <f t="shared" si="4"/>
        <v>0.8793565683646113</v>
      </c>
      <c r="L20" s="23">
        <f t="shared" si="5"/>
        <v>3.260053619302949</v>
      </c>
    </row>
    <row r="21" spans="1:12" s="4" customFormat="1" ht="12.75">
      <c r="A21" s="24" t="s">
        <v>10</v>
      </c>
      <c r="B21" s="17">
        <v>13</v>
      </c>
      <c r="C21" s="18">
        <v>82</v>
      </c>
      <c r="D21" s="19" t="s">
        <v>66</v>
      </c>
      <c r="E21" s="20">
        <v>182</v>
      </c>
      <c r="F21" s="20">
        <v>7</v>
      </c>
      <c r="G21" s="20">
        <v>4</v>
      </c>
      <c r="H21" s="20">
        <v>12</v>
      </c>
      <c r="I21" s="20">
        <v>17.6</v>
      </c>
      <c r="J21" s="21">
        <f t="shared" si="3"/>
        <v>114.76923076923077</v>
      </c>
      <c r="K21" s="22">
        <f t="shared" si="4"/>
        <v>0.7144772117962466</v>
      </c>
      <c r="L21" s="23">
        <f t="shared" si="5"/>
        <v>2.648793565683646</v>
      </c>
    </row>
    <row r="22" spans="1:12" s="4" customFormat="1" ht="12.75">
      <c r="A22" s="24" t="s">
        <v>8</v>
      </c>
      <c r="B22" s="17">
        <v>12</v>
      </c>
      <c r="C22" s="18">
        <v>82</v>
      </c>
      <c r="D22" s="19" t="s">
        <v>68</v>
      </c>
      <c r="E22" s="20">
        <v>460</v>
      </c>
      <c r="F22" s="20">
        <v>6</v>
      </c>
      <c r="G22" s="20">
        <v>4</v>
      </c>
      <c r="H22" s="20">
        <v>17</v>
      </c>
      <c r="I22" s="20">
        <v>17.1</v>
      </c>
      <c r="J22" s="21">
        <f t="shared" si="3"/>
        <v>124.33333333333333</v>
      </c>
      <c r="K22" s="22">
        <f t="shared" si="4"/>
        <v>0.6595174262734584</v>
      </c>
      <c r="L22" s="23">
        <f t="shared" si="5"/>
        <v>2.4450402144772116</v>
      </c>
    </row>
    <row r="23" spans="1:12" s="4" customFormat="1" ht="12.75">
      <c r="A23" s="24" t="s">
        <v>10</v>
      </c>
      <c r="B23" s="17">
        <v>11</v>
      </c>
      <c r="C23" s="18">
        <v>82</v>
      </c>
      <c r="D23" s="19" t="s">
        <v>66</v>
      </c>
      <c r="E23" s="20">
        <v>191</v>
      </c>
      <c r="F23" s="20">
        <v>7</v>
      </c>
      <c r="G23" s="20">
        <v>4</v>
      </c>
      <c r="H23" s="20">
        <v>12</v>
      </c>
      <c r="I23" s="20">
        <v>14.9</v>
      </c>
      <c r="J23" s="21">
        <f>foc_objectif/B23</f>
        <v>135.63636363636363</v>
      </c>
      <c r="K23" s="22">
        <f>C23/J23</f>
        <v>0.6045576407506703</v>
      </c>
      <c r="L23" s="23">
        <f>B23/FD_objectif</f>
        <v>2.2412868632707776</v>
      </c>
    </row>
    <row r="24" spans="1:12" s="4" customFormat="1" ht="12.75">
      <c r="A24" s="24" t="s">
        <v>10</v>
      </c>
      <c r="B24" s="17">
        <v>9</v>
      </c>
      <c r="C24" s="18">
        <v>82</v>
      </c>
      <c r="D24" s="19" t="s">
        <v>66</v>
      </c>
      <c r="E24" s="20">
        <v>191</v>
      </c>
      <c r="F24" s="20">
        <v>7</v>
      </c>
      <c r="G24" s="20">
        <v>4</v>
      </c>
      <c r="H24" s="20">
        <v>12</v>
      </c>
      <c r="I24" s="20">
        <v>12.4</v>
      </c>
      <c r="J24" s="21">
        <f t="shared" si="3"/>
        <v>165.77777777777777</v>
      </c>
      <c r="K24" s="22">
        <f t="shared" si="4"/>
        <v>0.49463806970509383</v>
      </c>
      <c r="L24" s="23">
        <f t="shared" si="5"/>
        <v>1.8337801608579087</v>
      </c>
    </row>
    <row r="25" spans="1:12" s="4" customFormat="1" ht="12.75">
      <c r="A25" s="24" t="s">
        <v>10</v>
      </c>
      <c r="B25" s="17">
        <v>7</v>
      </c>
      <c r="C25" s="18">
        <v>82</v>
      </c>
      <c r="D25" s="19" t="s">
        <v>66</v>
      </c>
      <c r="E25" s="20">
        <v>227</v>
      </c>
      <c r="F25" s="20">
        <v>7</v>
      </c>
      <c r="G25" s="20">
        <v>4</v>
      </c>
      <c r="H25" s="20">
        <v>12</v>
      </c>
      <c r="I25" s="20">
        <v>9.7</v>
      </c>
      <c r="J25" s="21">
        <f aca="true" t="shared" si="6" ref="J25:J33">foc_objectif/B25</f>
        <v>213.14285714285714</v>
      </c>
      <c r="K25" s="22">
        <f aca="true" t="shared" si="7" ref="K25:K33">C25/J25</f>
        <v>0.38471849865951746</v>
      </c>
      <c r="L25" s="23">
        <f aca="true" t="shared" si="8" ref="L25:L33">B25/FD_objectif</f>
        <v>1.4262734584450403</v>
      </c>
    </row>
    <row r="26" spans="1:12" s="4" customFormat="1" ht="12.75">
      <c r="A26" s="32" t="s">
        <v>10</v>
      </c>
      <c r="B26" s="17">
        <v>5</v>
      </c>
      <c r="C26" s="18">
        <v>82</v>
      </c>
      <c r="D26" s="19" t="s">
        <v>66</v>
      </c>
      <c r="E26" s="20">
        <v>225</v>
      </c>
      <c r="F26" s="20">
        <v>7</v>
      </c>
      <c r="G26" s="20">
        <v>4</v>
      </c>
      <c r="H26" s="20">
        <v>12</v>
      </c>
      <c r="I26" s="20">
        <v>7</v>
      </c>
      <c r="J26" s="21">
        <f t="shared" si="6"/>
        <v>298.4</v>
      </c>
      <c r="K26" s="22">
        <f t="shared" si="7"/>
        <v>0.27479892761394104</v>
      </c>
      <c r="L26" s="23">
        <f t="shared" si="8"/>
        <v>1.0187667560321716</v>
      </c>
    </row>
    <row r="27" spans="1:12" s="4" customFormat="1" ht="12.75">
      <c r="A27" s="32" t="s">
        <v>10</v>
      </c>
      <c r="B27" s="17">
        <v>3.5</v>
      </c>
      <c r="C27" s="18">
        <v>82</v>
      </c>
      <c r="D27" s="19" t="s">
        <v>66</v>
      </c>
      <c r="E27" s="20">
        <v>240</v>
      </c>
      <c r="F27" s="20">
        <v>7</v>
      </c>
      <c r="G27" s="20">
        <v>4</v>
      </c>
      <c r="H27" s="20">
        <v>12</v>
      </c>
      <c r="I27" s="20">
        <v>4.8</v>
      </c>
      <c r="J27" s="21">
        <f t="shared" si="6"/>
        <v>426.2857142857143</v>
      </c>
      <c r="K27" s="22">
        <f t="shared" si="7"/>
        <v>0.19235924932975873</v>
      </c>
      <c r="L27" s="23">
        <f t="shared" si="8"/>
        <v>0.7131367292225201</v>
      </c>
    </row>
    <row r="28" spans="1:12" s="4" customFormat="1" ht="13.5" thickBot="1">
      <c r="A28" s="32" t="s">
        <v>10</v>
      </c>
      <c r="B28" s="171">
        <v>2.5</v>
      </c>
      <c r="C28" s="172">
        <v>82</v>
      </c>
      <c r="D28" s="173" t="s">
        <v>66</v>
      </c>
      <c r="E28" s="174">
        <v>250</v>
      </c>
      <c r="F28" s="174">
        <v>7</v>
      </c>
      <c r="G28" s="174">
        <v>4</v>
      </c>
      <c r="H28" s="174">
        <v>12</v>
      </c>
      <c r="I28" s="174">
        <v>3.4</v>
      </c>
      <c r="J28" s="44">
        <f t="shared" si="6"/>
        <v>596.8</v>
      </c>
      <c r="K28" s="45">
        <f t="shared" si="7"/>
        <v>0.13739946380697052</v>
      </c>
      <c r="L28" s="46">
        <f t="shared" si="8"/>
        <v>0.5093833780160858</v>
      </c>
    </row>
    <row r="29" spans="1:12" s="4" customFormat="1" ht="12.75">
      <c r="A29" s="123" t="s">
        <v>9</v>
      </c>
      <c r="B29" s="115">
        <v>20</v>
      </c>
      <c r="C29" s="116">
        <v>82</v>
      </c>
      <c r="D29" s="117">
        <v>2</v>
      </c>
      <c r="E29" s="118">
        <v>1043</v>
      </c>
      <c r="F29" s="118"/>
      <c r="G29" s="118"/>
      <c r="H29" s="118"/>
      <c r="I29" s="118">
        <v>27.4</v>
      </c>
      <c r="J29" s="119">
        <f t="shared" si="6"/>
        <v>74.6</v>
      </c>
      <c r="K29" s="120">
        <f t="shared" si="7"/>
        <v>1.0991957104557641</v>
      </c>
      <c r="L29" s="121">
        <f t="shared" si="8"/>
        <v>4.075067024128686</v>
      </c>
    </row>
    <row r="30" spans="1:12" s="4" customFormat="1" ht="12.75">
      <c r="A30" s="25" t="s">
        <v>9</v>
      </c>
      <c r="B30" s="26">
        <v>16</v>
      </c>
      <c r="C30" s="27">
        <v>82</v>
      </c>
      <c r="D30" s="28" t="s">
        <v>68</v>
      </c>
      <c r="E30" s="29"/>
      <c r="F30" s="29">
        <v>8</v>
      </c>
      <c r="G30" s="29"/>
      <c r="H30" s="29"/>
      <c r="I30" s="29">
        <v>21.9</v>
      </c>
      <c r="J30" s="30">
        <f t="shared" si="6"/>
        <v>93.25</v>
      </c>
      <c r="K30" s="31">
        <f t="shared" si="7"/>
        <v>0.8793565683646113</v>
      </c>
      <c r="L30" s="122">
        <f t="shared" si="8"/>
        <v>3.260053619302949</v>
      </c>
    </row>
    <row r="31" spans="1:12" s="4" customFormat="1" ht="13.5" thickBot="1">
      <c r="A31" s="124" t="s">
        <v>9</v>
      </c>
      <c r="B31" s="33">
        <v>12</v>
      </c>
      <c r="C31" s="34">
        <v>82</v>
      </c>
      <c r="D31" s="200" t="s">
        <v>68</v>
      </c>
      <c r="E31" s="35"/>
      <c r="F31" s="35"/>
      <c r="G31" s="35"/>
      <c r="H31" s="35"/>
      <c r="I31" s="35">
        <v>16.4</v>
      </c>
      <c r="J31" s="36">
        <f t="shared" si="6"/>
        <v>124.33333333333333</v>
      </c>
      <c r="K31" s="37">
        <f t="shared" si="7"/>
        <v>0.6595174262734584</v>
      </c>
      <c r="L31" s="131">
        <f t="shared" si="8"/>
        <v>2.4450402144772116</v>
      </c>
    </row>
    <row r="32" spans="1:12" s="4" customFormat="1" ht="12.75">
      <c r="A32" s="114" t="s">
        <v>11</v>
      </c>
      <c r="B32" s="147">
        <v>13</v>
      </c>
      <c r="C32" s="148">
        <v>82</v>
      </c>
      <c r="D32" s="150" t="s">
        <v>68</v>
      </c>
      <c r="E32" s="149"/>
      <c r="F32" s="149"/>
      <c r="G32" s="149"/>
      <c r="H32" s="149"/>
      <c r="I32" s="149">
        <v>17.8</v>
      </c>
      <c r="J32" s="151">
        <f t="shared" si="6"/>
        <v>114.76923076923077</v>
      </c>
      <c r="K32" s="152">
        <f t="shared" si="7"/>
        <v>0.7144772117962466</v>
      </c>
      <c r="L32" s="121">
        <f t="shared" si="8"/>
        <v>2.648793565683646</v>
      </c>
    </row>
    <row r="33" spans="1:12" s="4" customFormat="1" ht="12.75">
      <c r="A33" s="25" t="s">
        <v>11</v>
      </c>
      <c r="B33" s="26">
        <v>11</v>
      </c>
      <c r="C33" s="27">
        <v>82</v>
      </c>
      <c r="D33" s="28" t="s">
        <v>68</v>
      </c>
      <c r="E33" s="29"/>
      <c r="F33" s="29"/>
      <c r="G33" s="29"/>
      <c r="H33" s="29"/>
      <c r="I33" s="29">
        <v>14.9</v>
      </c>
      <c r="J33" s="30">
        <f t="shared" si="6"/>
        <v>135.63636363636363</v>
      </c>
      <c r="K33" s="31">
        <f t="shared" si="7"/>
        <v>0.6045576407506703</v>
      </c>
      <c r="L33" s="122">
        <f t="shared" si="8"/>
        <v>2.2412868632707776</v>
      </c>
    </row>
    <row r="34" spans="1:12" s="4" customFormat="1" ht="12.75">
      <c r="A34" s="25" t="s">
        <v>11</v>
      </c>
      <c r="B34" s="26">
        <v>9</v>
      </c>
      <c r="C34" s="27">
        <v>82</v>
      </c>
      <c r="D34" s="28" t="s">
        <v>68</v>
      </c>
      <c r="E34" s="29"/>
      <c r="F34" s="29">
        <v>7</v>
      </c>
      <c r="G34" s="29"/>
      <c r="H34" s="29">
        <v>12</v>
      </c>
      <c r="I34" s="29">
        <v>12.3</v>
      </c>
      <c r="J34" s="30">
        <f t="shared" si="3"/>
        <v>165.77777777777777</v>
      </c>
      <c r="K34" s="31">
        <f t="shared" si="4"/>
        <v>0.49463806970509383</v>
      </c>
      <c r="L34" s="122">
        <f t="shared" si="5"/>
        <v>1.8337801608579087</v>
      </c>
    </row>
    <row r="35" spans="1:12" s="4" customFormat="1" ht="12.75">
      <c r="A35" s="25" t="s">
        <v>11</v>
      </c>
      <c r="B35" s="26">
        <v>7</v>
      </c>
      <c r="C35" s="27">
        <v>82</v>
      </c>
      <c r="D35" s="28" t="s">
        <v>66</v>
      </c>
      <c r="E35" s="29">
        <v>186</v>
      </c>
      <c r="F35" s="29">
        <v>7</v>
      </c>
      <c r="G35" s="29"/>
      <c r="H35" s="29">
        <v>10</v>
      </c>
      <c r="I35" s="29">
        <v>9.4</v>
      </c>
      <c r="J35" s="30">
        <f t="shared" si="3"/>
        <v>213.14285714285714</v>
      </c>
      <c r="K35" s="31">
        <f t="shared" si="4"/>
        <v>0.38471849865951746</v>
      </c>
      <c r="L35" s="122">
        <f t="shared" si="5"/>
        <v>1.4262734584450403</v>
      </c>
    </row>
    <row r="36" spans="1:12" s="4" customFormat="1" ht="13.5" thickBot="1">
      <c r="A36" s="25" t="s">
        <v>11</v>
      </c>
      <c r="B36" s="26">
        <v>4.8</v>
      </c>
      <c r="C36" s="27">
        <v>82</v>
      </c>
      <c r="D36" s="28" t="s">
        <v>66</v>
      </c>
      <c r="E36" s="29"/>
      <c r="F36" s="29">
        <v>7</v>
      </c>
      <c r="G36" s="29"/>
      <c r="H36" s="29">
        <v>7</v>
      </c>
      <c r="I36" s="29">
        <v>6.6</v>
      </c>
      <c r="J36" s="30">
        <f t="shared" si="3"/>
        <v>310.83333333333337</v>
      </c>
      <c r="K36" s="31">
        <f t="shared" si="4"/>
        <v>0.26380697050938334</v>
      </c>
      <c r="L36" s="131">
        <f t="shared" si="5"/>
        <v>0.9780160857908847</v>
      </c>
    </row>
    <row r="37" spans="1:12" s="4" customFormat="1" ht="12.75">
      <c r="A37" s="9" t="s">
        <v>12</v>
      </c>
      <c r="B37" s="10">
        <v>41</v>
      </c>
      <c r="C37" s="11">
        <v>68</v>
      </c>
      <c r="D37" s="12">
        <v>2</v>
      </c>
      <c r="E37" s="13">
        <v>960</v>
      </c>
      <c r="F37" s="13">
        <v>6</v>
      </c>
      <c r="G37" s="13">
        <v>4</v>
      </c>
      <c r="H37" s="13">
        <v>27</v>
      </c>
      <c r="I37" s="13">
        <v>46</v>
      </c>
      <c r="J37" s="14">
        <f t="shared" si="3"/>
        <v>36.390243902439025</v>
      </c>
      <c r="K37" s="15">
        <f t="shared" si="4"/>
        <v>1.8686327077747988</v>
      </c>
      <c r="L37" s="38">
        <f t="shared" si="5"/>
        <v>8.353887399463806</v>
      </c>
    </row>
    <row r="38" spans="1:12" s="4" customFormat="1" ht="12.75">
      <c r="A38" s="24" t="s">
        <v>12</v>
      </c>
      <c r="B38" s="17">
        <v>35</v>
      </c>
      <c r="C38" s="18">
        <v>68</v>
      </c>
      <c r="D38" s="19">
        <v>2</v>
      </c>
      <c r="E38" s="20">
        <v>730</v>
      </c>
      <c r="F38" s="20">
        <v>6</v>
      </c>
      <c r="G38" s="20">
        <v>4</v>
      </c>
      <c r="H38" s="20">
        <v>24</v>
      </c>
      <c r="I38" s="20">
        <v>38.7</v>
      </c>
      <c r="J38" s="21">
        <f aca="true" t="shared" si="9" ref="J38:J74">foc_objectif/B38</f>
        <v>42.628571428571426</v>
      </c>
      <c r="K38" s="22">
        <f aca="true" t="shared" si="10" ref="K38:K74">C38/J38</f>
        <v>1.5951742627345846</v>
      </c>
      <c r="L38" s="23">
        <f aca="true" t="shared" si="11" ref="L38:L74">B38/FD_objectif</f>
        <v>7.131367292225201</v>
      </c>
    </row>
    <row r="39" spans="1:12" s="4" customFormat="1" ht="12.75">
      <c r="A39" s="24" t="s">
        <v>12</v>
      </c>
      <c r="B39" s="17">
        <v>27</v>
      </c>
      <c r="C39" s="18">
        <v>68</v>
      </c>
      <c r="D39" s="19">
        <v>2</v>
      </c>
      <c r="E39" s="20">
        <v>470</v>
      </c>
      <c r="F39" s="20">
        <v>6</v>
      </c>
      <c r="G39" s="20">
        <v>4</v>
      </c>
      <c r="H39" s="20">
        <v>19</v>
      </c>
      <c r="I39" s="20">
        <v>30.5</v>
      </c>
      <c r="J39" s="21">
        <f t="shared" si="9"/>
        <v>55.25925925925926</v>
      </c>
      <c r="K39" s="22">
        <f t="shared" si="10"/>
        <v>1.230563002680965</v>
      </c>
      <c r="L39" s="23">
        <f t="shared" si="11"/>
        <v>5.501340482573727</v>
      </c>
    </row>
    <row r="40" spans="1:12" s="4" customFormat="1" ht="12.75">
      <c r="A40" s="24" t="s">
        <v>12</v>
      </c>
      <c r="B40" s="17">
        <v>24</v>
      </c>
      <c r="C40" s="18">
        <v>68</v>
      </c>
      <c r="D40" s="19" t="s">
        <v>66</v>
      </c>
      <c r="E40" s="20">
        <v>235</v>
      </c>
      <c r="F40" s="20">
        <v>6</v>
      </c>
      <c r="G40" s="20">
        <v>4</v>
      </c>
      <c r="H40" s="20">
        <v>15</v>
      </c>
      <c r="I40" s="20">
        <v>27</v>
      </c>
      <c r="J40" s="21">
        <f>foc_objectif/B40</f>
        <v>62.166666666666664</v>
      </c>
      <c r="K40" s="22">
        <f>C40/J40</f>
        <v>1.093833780160858</v>
      </c>
      <c r="L40" s="23">
        <f>B40/FD_objectif</f>
        <v>4.890080428954423</v>
      </c>
    </row>
    <row r="41" spans="1:12" s="201" customFormat="1" ht="12.75">
      <c r="A41" s="25" t="s">
        <v>12</v>
      </c>
      <c r="B41" s="26">
        <v>22</v>
      </c>
      <c r="C41" s="27">
        <v>68</v>
      </c>
      <c r="D41" s="28" t="s">
        <v>68</v>
      </c>
      <c r="E41" s="29"/>
      <c r="F41" s="29">
        <v>6</v>
      </c>
      <c r="G41" s="29"/>
      <c r="H41" s="29">
        <v>15</v>
      </c>
      <c r="I41" s="29">
        <v>25</v>
      </c>
      <c r="J41" s="30">
        <f t="shared" si="9"/>
        <v>67.81818181818181</v>
      </c>
      <c r="K41" s="31">
        <f t="shared" si="10"/>
        <v>1.002680965147453</v>
      </c>
      <c r="L41" s="122">
        <f t="shared" si="11"/>
        <v>4.482573726541555</v>
      </c>
    </row>
    <row r="42" spans="1:12" s="4" customFormat="1" ht="12.75">
      <c r="A42" s="24" t="s">
        <v>12</v>
      </c>
      <c r="B42" s="17">
        <v>19</v>
      </c>
      <c r="C42" s="18">
        <v>68</v>
      </c>
      <c r="D42" s="19" t="s">
        <v>66</v>
      </c>
      <c r="E42" s="20">
        <v>190</v>
      </c>
      <c r="F42" s="20">
        <v>6</v>
      </c>
      <c r="G42" s="20">
        <v>4</v>
      </c>
      <c r="H42" s="20">
        <v>13</v>
      </c>
      <c r="I42" s="20">
        <v>21.3</v>
      </c>
      <c r="J42" s="21">
        <f t="shared" si="9"/>
        <v>78.52631578947368</v>
      </c>
      <c r="K42" s="22">
        <f t="shared" si="10"/>
        <v>0.8659517426273459</v>
      </c>
      <c r="L42" s="23">
        <f t="shared" si="11"/>
        <v>3.871313672922252</v>
      </c>
    </row>
    <row r="43" spans="1:12" s="201" customFormat="1" ht="13.5" thickBot="1">
      <c r="A43" s="124" t="s">
        <v>12</v>
      </c>
      <c r="B43" s="33">
        <v>15</v>
      </c>
      <c r="C43" s="34">
        <v>68</v>
      </c>
      <c r="D43" s="200" t="s">
        <v>66</v>
      </c>
      <c r="E43" s="35"/>
      <c r="F43" s="35">
        <v>6</v>
      </c>
      <c r="G43" s="35"/>
      <c r="H43" s="35">
        <v>10</v>
      </c>
      <c r="I43" s="35">
        <v>17.1</v>
      </c>
      <c r="J43" s="36">
        <f t="shared" si="9"/>
        <v>99.46666666666667</v>
      </c>
      <c r="K43" s="37">
        <f t="shared" si="10"/>
        <v>0.6836461126005362</v>
      </c>
      <c r="L43" s="131">
        <f t="shared" si="11"/>
        <v>3.0563002680965146</v>
      </c>
    </row>
    <row r="44" spans="1:12" s="4" customFormat="1" ht="12.75">
      <c r="A44" s="114" t="s">
        <v>13</v>
      </c>
      <c r="B44" s="115">
        <v>18</v>
      </c>
      <c r="C44" s="116">
        <v>60</v>
      </c>
      <c r="D44" s="117" t="s">
        <v>66</v>
      </c>
      <c r="E44" s="118">
        <v>225</v>
      </c>
      <c r="F44" s="118">
        <v>6</v>
      </c>
      <c r="G44" s="118">
        <v>4</v>
      </c>
      <c r="H44" s="118">
        <v>20</v>
      </c>
      <c r="I44" s="118">
        <v>18.3</v>
      </c>
      <c r="J44" s="119">
        <f t="shared" si="9"/>
        <v>82.88888888888889</v>
      </c>
      <c r="K44" s="120">
        <f t="shared" si="10"/>
        <v>0.7238605898123325</v>
      </c>
      <c r="L44" s="121">
        <f t="shared" si="11"/>
        <v>3.6675603217158175</v>
      </c>
    </row>
    <row r="45" spans="1:12" s="4" customFormat="1" ht="12.75">
      <c r="A45" s="24" t="s">
        <v>13</v>
      </c>
      <c r="B45" s="17">
        <v>14</v>
      </c>
      <c r="C45" s="18">
        <v>60</v>
      </c>
      <c r="D45" s="19" t="s">
        <v>66</v>
      </c>
      <c r="E45" s="20">
        <v>250</v>
      </c>
      <c r="F45" s="20">
        <v>6</v>
      </c>
      <c r="G45" s="20">
        <v>4</v>
      </c>
      <c r="H45" s="20">
        <v>20</v>
      </c>
      <c r="I45" s="20">
        <v>14.4</v>
      </c>
      <c r="J45" s="21">
        <f t="shared" si="9"/>
        <v>106.57142857142857</v>
      </c>
      <c r="K45" s="22">
        <f t="shared" si="10"/>
        <v>0.5630026809651475</v>
      </c>
      <c r="L45" s="23">
        <f t="shared" si="11"/>
        <v>2.8525469168900806</v>
      </c>
    </row>
    <row r="46" spans="1:12" s="4" customFormat="1" ht="12.75">
      <c r="A46" s="25" t="s">
        <v>13</v>
      </c>
      <c r="B46" s="26">
        <v>12</v>
      </c>
      <c r="C46" s="27">
        <v>60</v>
      </c>
      <c r="D46" s="28" t="s">
        <v>66</v>
      </c>
      <c r="E46" s="29">
        <v>250</v>
      </c>
      <c r="F46" s="29">
        <v>6</v>
      </c>
      <c r="G46" s="29">
        <v>4</v>
      </c>
      <c r="H46" s="29">
        <v>20</v>
      </c>
      <c r="I46" s="29">
        <v>12.6</v>
      </c>
      <c r="J46" s="30">
        <f t="shared" si="9"/>
        <v>124.33333333333333</v>
      </c>
      <c r="K46" s="31">
        <f t="shared" si="10"/>
        <v>0.482573726541555</v>
      </c>
      <c r="L46" s="122">
        <f t="shared" si="11"/>
        <v>2.4450402144772116</v>
      </c>
    </row>
    <row r="47" spans="1:12" s="4" customFormat="1" ht="12.75">
      <c r="A47" s="25" t="s">
        <v>13</v>
      </c>
      <c r="B47" s="26">
        <v>10</v>
      </c>
      <c r="C47" s="27">
        <v>60</v>
      </c>
      <c r="D47" s="28" t="s">
        <v>66</v>
      </c>
      <c r="E47" s="29">
        <v>250</v>
      </c>
      <c r="F47" s="29">
        <v>6</v>
      </c>
      <c r="G47" s="29">
        <v>4</v>
      </c>
      <c r="H47" s="29">
        <v>20</v>
      </c>
      <c r="I47" s="29">
        <v>10.5</v>
      </c>
      <c r="J47" s="30">
        <f t="shared" si="9"/>
        <v>149.2</v>
      </c>
      <c r="K47" s="31">
        <f t="shared" si="10"/>
        <v>0.4021447721179625</v>
      </c>
      <c r="L47" s="122">
        <f t="shared" si="11"/>
        <v>2.037533512064343</v>
      </c>
    </row>
    <row r="48" spans="1:12" s="4" customFormat="1" ht="12.75">
      <c r="A48" s="25" t="s">
        <v>13</v>
      </c>
      <c r="B48" s="26">
        <v>8</v>
      </c>
      <c r="C48" s="27">
        <v>60</v>
      </c>
      <c r="D48" s="28" t="s">
        <v>66</v>
      </c>
      <c r="E48" s="29">
        <v>275</v>
      </c>
      <c r="F48" s="29">
        <v>6</v>
      </c>
      <c r="G48" s="29">
        <v>4</v>
      </c>
      <c r="H48" s="29">
        <v>20</v>
      </c>
      <c r="I48" s="29">
        <v>8.3</v>
      </c>
      <c r="J48" s="30">
        <f t="shared" si="9"/>
        <v>186.5</v>
      </c>
      <c r="K48" s="31">
        <f t="shared" si="10"/>
        <v>0.32171581769436997</v>
      </c>
      <c r="L48" s="122">
        <f t="shared" si="11"/>
        <v>1.6300268096514745</v>
      </c>
    </row>
    <row r="49" spans="1:12" s="4" customFormat="1" ht="12.75">
      <c r="A49" s="24" t="s">
        <v>13</v>
      </c>
      <c r="B49" s="17">
        <v>6</v>
      </c>
      <c r="C49" s="18">
        <v>60</v>
      </c>
      <c r="D49" s="19" t="s">
        <v>66</v>
      </c>
      <c r="E49" s="20">
        <v>360</v>
      </c>
      <c r="F49" s="20">
        <v>7</v>
      </c>
      <c r="G49" s="20">
        <v>5</v>
      </c>
      <c r="H49" s="20">
        <v>20</v>
      </c>
      <c r="I49" s="20">
        <v>6.3</v>
      </c>
      <c r="J49" s="21">
        <f t="shared" si="9"/>
        <v>248.66666666666666</v>
      </c>
      <c r="K49" s="22">
        <f t="shared" si="10"/>
        <v>0.2412868632707775</v>
      </c>
      <c r="L49" s="23">
        <f t="shared" si="11"/>
        <v>1.2225201072386058</v>
      </c>
    </row>
    <row r="50" spans="1:12" s="4" customFormat="1" ht="12.75">
      <c r="A50" s="24" t="s">
        <v>13</v>
      </c>
      <c r="B50" s="17">
        <v>5</v>
      </c>
      <c r="C50" s="18">
        <v>60</v>
      </c>
      <c r="D50" s="19" t="s">
        <v>66</v>
      </c>
      <c r="E50" s="20">
        <v>365</v>
      </c>
      <c r="F50" s="20">
        <v>7</v>
      </c>
      <c r="G50" s="20">
        <v>5</v>
      </c>
      <c r="H50" s="20">
        <v>20</v>
      </c>
      <c r="I50" s="20">
        <v>5.3</v>
      </c>
      <c r="J50" s="21">
        <f t="shared" si="9"/>
        <v>298.4</v>
      </c>
      <c r="K50" s="22">
        <f t="shared" si="10"/>
        <v>0.20107238605898126</v>
      </c>
      <c r="L50" s="23">
        <f t="shared" si="11"/>
        <v>1.0187667560321716</v>
      </c>
    </row>
    <row r="51" spans="1:12" s="4" customFormat="1" ht="12.75">
      <c r="A51" s="24" t="s">
        <v>13</v>
      </c>
      <c r="B51" s="17">
        <v>4</v>
      </c>
      <c r="C51" s="18">
        <v>60</v>
      </c>
      <c r="D51" s="19" t="s">
        <v>66</v>
      </c>
      <c r="E51" s="20">
        <v>350</v>
      </c>
      <c r="F51" s="20">
        <v>7</v>
      </c>
      <c r="G51" s="20">
        <v>5</v>
      </c>
      <c r="H51" s="20">
        <v>20</v>
      </c>
      <c r="I51" s="20">
        <v>4.2</v>
      </c>
      <c r="J51" s="21">
        <f t="shared" si="9"/>
        <v>373</v>
      </c>
      <c r="K51" s="22">
        <f t="shared" si="10"/>
        <v>0.16085790884718498</v>
      </c>
      <c r="L51" s="23">
        <f t="shared" si="11"/>
        <v>0.8150134048257373</v>
      </c>
    </row>
    <row r="52" spans="1:12" s="4" customFormat="1" ht="13.5" thickBot="1">
      <c r="A52" s="32" t="s">
        <v>13</v>
      </c>
      <c r="B52" s="40">
        <v>3</v>
      </c>
      <c r="C52" s="41">
        <v>60</v>
      </c>
      <c r="D52" s="42" t="s">
        <v>66</v>
      </c>
      <c r="E52" s="43">
        <v>350</v>
      </c>
      <c r="F52" s="43">
        <v>7</v>
      </c>
      <c r="G52" s="43">
        <v>5</v>
      </c>
      <c r="H52" s="43">
        <v>20</v>
      </c>
      <c r="I52" s="43">
        <v>3.3</v>
      </c>
      <c r="J52" s="44">
        <f t="shared" si="9"/>
        <v>497.3333333333333</v>
      </c>
      <c r="K52" s="45">
        <f t="shared" si="10"/>
        <v>0.12064343163538875</v>
      </c>
      <c r="L52" s="46">
        <f t="shared" si="11"/>
        <v>0.6112600536193029</v>
      </c>
    </row>
    <row r="53" spans="1:12" s="4" customFormat="1" ht="12.75">
      <c r="A53" s="9" t="s">
        <v>14</v>
      </c>
      <c r="B53" s="10">
        <v>55</v>
      </c>
      <c r="C53" s="11">
        <v>50</v>
      </c>
      <c r="D53" s="12">
        <v>2</v>
      </c>
      <c r="E53" s="13">
        <v>513</v>
      </c>
      <c r="F53" s="13">
        <v>4</v>
      </c>
      <c r="G53" s="13">
        <v>2</v>
      </c>
      <c r="H53" s="13">
        <v>38</v>
      </c>
      <c r="I53" s="13">
        <v>46</v>
      </c>
      <c r="J53" s="14">
        <f t="shared" si="9"/>
        <v>27.12727272727273</v>
      </c>
      <c r="K53" s="15">
        <f t="shared" si="10"/>
        <v>1.8431635388739946</v>
      </c>
      <c r="L53" s="38">
        <f t="shared" si="11"/>
        <v>11.206434316353887</v>
      </c>
    </row>
    <row r="54" spans="1:12" s="4" customFormat="1" ht="12.75">
      <c r="A54" s="24" t="s">
        <v>14</v>
      </c>
      <c r="B54" s="17">
        <v>40</v>
      </c>
      <c r="C54" s="18">
        <v>43</v>
      </c>
      <c r="D54" s="19" t="s">
        <v>66</v>
      </c>
      <c r="E54" s="20">
        <v>186</v>
      </c>
      <c r="F54" s="20">
        <v>4</v>
      </c>
      <c r="G54" s="20">
        <v>2</v>
      </c>
      <c r="H54" s="20">
        <v>28</v>
      </c>
      <c r="I54" s="20">
        <v>27</v>
      </c>
      <c r="J54" s="21">
        <f t="shared" si="9"/>
        <v>37.3</v>
      </c>
      <c r="K54" s="22">
        <f t="shared" si="10"/>
        <v>1.1528150134048258</v>
      </c>
      <c r="L54" s="23">
        <f t="shared" si="11"/>
        <v>8.150134048257373</v>
      </c>
    </row>
    <row r="55" spans="1:12" s="4" customFormat="1" ht="12.75">
      <c r="A55" s="24" t="s">
        <v>14</v>
      </c>
      <c r="B55" s="17">
        <v>32</v>
      </c>
      <c r="C55" s="18">
        <v>50</v>
      </c>
      <c r="D55" s="19" t="s">
        <v>66</v>
      </c>
      <c r="E55" s="20">
        <v>177</v>
      </c>
      <c r="F55" s="20">
        <v>4</v>
      </c>
      <c r="G55" s="20">
        <v>2</v>
      </c>
      <c r="H55" s="20">
        <v>22</v>
      </c>
      <c r="I55" s="20">
        <v>27</v>
      </c>
      <c r="J55" s="21">
        <f t="shared" si="9"/>
        <v>46.625</v>
      </c>
      <c r="K55" s="22">
        <f t="shared" si="10"/>
        <v>1.0723860589812333</v>
      </c>
      <c r="L55" s="23">
        <f t="shared" si="11"/>
        <v>6.520107238605898</v>
      </c>
    </row>
    <row r="56" spans="1:12" s="4" customFormat="1" ht="12.75">
      <c r="A56" s="25" t="s">
        <v>14</v>
      </c>
      <c r="B56" s="26">
        <v>26</v>
      </c>
      <c r="C56" s="27"/>
      <c r="D56" s="28" t="s">
        <v>66</v>
      </c>
      <c r="E56" s="29"/>
      <c r="F56" s="29"/>
      <c r="G56" s="29"/>
      <c r="H56" s="29"/>
      <c r="I56" s="29">
        <v>22.1</v>
      </c>
      <c r="J56" s="30">
        <f aca="true" t="shared" si="12" ref="J56:J62">foc_objectif/B56</f>
        <v>57.38461538461539</v>
      </c>
      <c r="K56" s="31">
        <f aca="true" t="shared" si="13" ref="K56:K62">C56/J56</f>
        <v>0</v>
      </c>
      <c r="L56" s="122">
        <f aca="true" t="shared" si="14" ref="L56:L62">B56/FD_objectif</f>
        <v>5.297587131367292</v>
      </c>
    </row>
    <row r="57" spans="1:12" s="4" customFormat="1" ht="12.75">
      <c r="A57" s="24" t="s">
        <v>14</v>
      </c>
      <c r="B57" s="17">
        <v>25</v>
      </c>
      <c r="C57" s="18">
        <v>50</v>
      </c>
      <c r="D57" s="19" t="s">
        <v>66</v>
      </c>
      <c r="E57" s="20">
        <v>123</v>
      </c>
      <c r="F57" s="20">
        <v>4</v>
      </c>
      <c r="G57" s="20">
        <v>2</v>
      </c>
      <c r="H57" s="20">
        <v>17</v>
      </c>
      <c r="I57" s="20">
        <v>21.2</v>
      </c>
      <c r="J57" s="21">
        <f t="shared" si="12"/>
        <v>59.68</v>
      </c>
      <c r="K57" s="22">
        <f t="shared" si="13"/>
        <v>0.8378016085790885</v>
      </c>
      <c r="L57" s="23">
        <f t="shared" si="14"/>
        <v>5.093833780160858</v>
      </c>
    </row>
    <row r="58" spans="1:12" s="4" customFormat="1" ht="12.75">
      <c r="A58" s="25" t="s">
        <v>14</v>
      </c>
      <c r="B58" s="26">
        <v>21</v>
      </c>
      <c r="C58" s="27"/>
      <c r="D58" s="28" t="s">
        <v>66</v>
      </c>
      <c r="E58" s="29"/>
      <c r="F58" s="29"/>
      <c r="G58" s="29"/>
      <c r="H58" s="29"/>
      <c r="I58" s="29">
        <v>18</v>
      </c>
      <c r="J58" s="30">
        <f t="shared" si="12"/>
        <v>71.04761904761905</v>
      </c>
      <c r="K58" s="31">
        <f t="shared" si="13"/>
        <v>0</v>
      </c>
      <c r="L58" s="122">
        <f t="shared" si="14"/>
        <v>4.278820375335121</v>
      </c>
    </row>
    <row r="59" spans="1:12" s="4" customFormat="1" ht="12.75">
      <c r="A59" s="24" t="s">
        <v>14</v>
      </c>
      <c r="B59" s="17">
        <v>20</v>
      </c>
      <c r="C59" s="18">
        <v>50</v>
      </c>
      <c r="D59" s="19" t="s">
        <v>66</v>
      </c>
      <c r="E59" s="20">
        <v>86</v>
      </c>
      <c r="F59" s="20">
        <v>4</v>
      </c>
      <c r="G59" s="20">
        <v>2</v>
      </c>
      <c r="H59" s="20">
        <v>14</v>
      </c>
      <c r="I59" s="20">
        <v>17.1</v>
      </c>
      <c r="J59" s="21">
        <f t="shared" si="12"/>
        <v>74.6</v>
      </c>
      <c r="K59" s="22">
        <f t="shared" si="13"/>
        <v>0.6702412868632708</v>
      </c>
      <c r="L59" s="23">
        <f t="shared" si="14"/>
        <v>4.075067024128686</v>
      </c>
    </row>
    <row r="60" spans="1:12" s="4" customFormat="1" ht="12.75">
      <c r="A60" s="25" t="s">
        <v>14</v>
      </c>
      <c r="B60" s="26">
        <v>17</v>
      </c>
      <c r="C60" s="27"/>
      <c r="D60" s="28" t="s">
        <v>66</v>
      </c>
      <c r="E60" s="29"/>
      <c r="F60" s="29"/>
      <c r="G60" s="29"/>
      <c r="H60" s="29"/>
      <c r="I60" s="29">
        <v>14.3</v>
      </c>
      <c r="J60" s="30">
        <f t="shared" si="12"/>
        <v>87.76470588235294</v>
      </c>
      <c r="K60" s="31">
        <f t="shared" si="13"/>
        <v>0</v>
      </c>
      <c r="L60" s="122">
        <f t="shared" si="14"/>
        <v>3.4638069705093835</v>
      </c>
    </row>
    <row r="61" spans="1:12" s="4" customFormat="1" ht="12.75">
      <c r="A61" s="24" t="s">
        <v>14</v>
      </c>
      <c r="B61" s="17">
        <v>15</v>
      </c>
      <c r="C61" s="18">
        <v>50</v>
      </c>
      <c r="D61" s="19" t="s">
        <v>66</v>
      </c>
      <c r="E61" s="20">
        <v>73</v>
      </c>
      <c r="F61" s="20">
        <v>4</v>
      </c>
      <c r="G61" s="20">
        <v>2</v>
      </c>
      <c r="H61" s="20">
        <v>10</v>
      </c>
      <c r="I61" s="20">
        <v>12.6</v>
      </c>
      <c r="J61" s="21">
        <f t="shared" si="12"/>
        <v>99.46666666666667</v>
      </c>
      <c r="K61" s="22">
        <f t="shared" si="13"/>
        <v>0.5026809651474531</v>
      </c>
      <c r="L61" s="23">
        <f t="shared" si="14"/>
        <v>3.0563002680965146</v>
      </c>
    </row>
    <row r="62" spans="1:12" s="4" customFormat="1" ht="12.75">
      <c r="A62" s="25" t="s">
        <v>14</v>
      </c>
      <c r="B62" s="26">
        <v>13</v>
      </c>
      <c r="C62" s="27"/>
      <c r="D62" s="28" t="s">
        <v>66</v>
      </c>
      <c r="E62" s="29"/>
      <c r="F62" s="29"/>
      <c r="G62" s="29"/>
      <c r="H62" s="29"/>
      <c r="I62" s="29">
        <v>10.8</v>
      </c>
      <c r="J62" s="30">
        <f t="shared" si="12"/>
        <v>114.76923076923077</v>
      </c>
      <c r="K62" s="31">
        <f t="shared" si="13"/>
        <v>0</v>
      </c>
      <c r="L62" s="122">
        <f t="shared" si="14"/>
        <v>2.648793565683646</v>
      </c>
    </row>
    <row r="63" spans="1:12" s="4" customFormat="1" ht="12.75">
      <c r="A63" s="24" t="s">
        <v>14</v>
      </c>
      <c r="B63" s="17">
        <v>11</v>
      </c>
      <c r="C63" s="18">
        <v>50</v>
      </c>
      <c r="D63" s="19" t="s">
        <v>66</v>
      </c>
      <c r="E63" s="20">
        <v>65</v>
      </c>
      <c r="F63" s="20">
        <v>4</v>
      </c>
      <c r="G63" s="20">
        <v>2</v>
      </c>
      <c r="H63" s="20">
        <v>8</v>
      </c>
      <c r="I63" s="20">
        <v>9.1</v>
      </c>
      <c r="J63" s="21">
        <f t="shared" si="9"/>
        <v>135.63636363636363</v>
      </c>
      <c r="K63" s="22">
        <f t="shared" si="10"/>
        <v>0.36863270777479895</v>
      </c>
      <c r="L63" s="23">
        <f t="shared" si="11"/>
        <v>2.2412868632707776</v>
      </c>
    </row>
    <row r="64" spans="1:12" s="4" customFormat="1" ht="12.75">
      <c r="A64" s="25" t="s">
        <v>14</v>
      </c>
      <c r="B64" s="217">
        <v>10.5</v>
      </c>
      <c r="C64" s="218"/>
      <c r="D64" s="28" t="s">
        <v>66</v>
      </c>
      <c r="E64" s="219"/>
      <c r="F64" s="219"/>
      <c r="G64" s="219"/>
      <c r="H64" s="219"/>
      <c r="I64" s="219">
        <v>8.7</v>
      </c>
      <c r="J64" s="30">
        <f>foc_objectif/B64</f>
        <v>142.0952380952381</v>
      </c>
      <c r="K64" s="31">
        <f>C64/J64</f>
        <v>0</v>
      </c>
      <c r="L64" s="122">
        <f>B64/FD_objectif</f>
        <v>2.1394101876675604</v>
      </c>
    </row>
    <row r="65" spans="1:12" s="4" customFormat="1" ht="12.75">
      <c r="A65" s="32" t="s">
        <v>14</v>
      </c>
      <c r="B65" s="171">
        <v>8</v>
      </c>
      <c r="C65" s="172">
        <v>50</v>
      </c>
      <c r="D65" s="173" t="s">
        <v>66</v>
      </c>
      <c r="E65" s="174">
        <v>50</v>
      </c>
      <c r="F65" s="174">
        <v>4</v>
      </c>
      <c r="G65" s="174">
        <v>2</v>
      </c>
      <c r="H65" s="174">
        <v>6</v>
      </c>
      <c r="I65" s="174">
        <v>6.5</v>
      </c>
      <c r="J65" s="175">
        <f>foc_objectif/B65</f>
        <v>186.5</v>
      </c>
      <c r="K65" s="176">
        <f>C65/J65</f>
        <v>0.2680965147453083</v>
      </c>
      <c r="L65" s="177">
        <f>B65/FD_objectif</f>
        <v>1.6300268096514745</v>
      </c>
    </row>
    <row r="66" spans="1:12" s="4" customFormat="1" ht="13.5" thickBot="1">
      <c r="A66" s="124" t="s">
        <v>14</v>
      </c>
      <c r="B66" s="33">
        <v>7.4</v>
      </c>
      <c r="C66" s="34"/>
      <c r="D66" s="200" t="s">
        <v>66</v>
      </c>
      <c r="E66" s="35"/>
      <c r="F66" s="35"/>
      <c r="G66" s="35"/>
      <c r="H66" s="35"/>
      <c r="I66" s="35">
        <v>6.2</v>
      </c>
      <c r="J66" s="36">
        <f t="shared" si="9"/>
        <v>201.6216216216216</v>
      </c>
      <c r="K66" s="37">
        <f t="shared" si="10"/>
        <v>0</v>
      </c>
      <c r="L66" s="131">
        <f t="shared" si="11"/>
        <v>1.507774798927614</v>
      </c>
    </row>
    <row r="67" spans="1:12" s="186" customFormat="1" ht="12.75">
      <c r="A67" s="262" t="s">
        <v>160</v>
      </c>
      <c r="B67" s="179">
        <v>24</v>
      </c>
      <c r="C67" s="180">
        <v>40</v>
      </c>
      <c r="D67" s="181"/>
      <c r="E67" s="295">
        <v>215</v>
      </c>
      <c r="F67" s="274">
        <v>7</v>
      </c>
      <c r="G67" s="271">
        <v>4</v>
      </c>
      <c r="H67" s="182">
        <v>20</v>
      </c>
      <c r="I67" s="182">
        <v>7.6</v>
      </c>
      <c r="J67" s="183">
        <f t="shared" si="9"/>
        <v>62.166666666666664</v>
      </c>
      <c r="K67" s="184">
        <f t="shared" si="10"/>
        <v>0.6434316353887399</v>
      </c>
      <c r="L67" s="185">
        <f t="shared" si="11"/>
        <v>4.890080428954423</v>
      </c>
    </row>
    <row r="68" spans="1:12" s="186" customFormat="1" ht="12.75">
      <c r="A68" s="263"/>
      <c r="B68" s="187">
        <v>16</v>
      </c>
      <c r="C68" s="188" t="s">
        <v>15</v>
      </c>
      <c r="D68" s="265" t="s">
        <v>66</v>
      </c>
      <c r="E68" s="272"/>
      <c r="F68" s="275"/>
      <c r="G68" s="272"/>
      <c r="H68" s="189" t="s">
        <v>64</v>
      </c>
      <c r="I68" s="190" t="s">
        <v>15</v>
      </c>
      <c r="J68" s="80">
        <f t="shared" si="9"/>
        <v>93.25</v>
      </c>
      <c r="K68" s="191" t="s">
        <v>64</v>
      </c>
      <c r="L68" s="192">
        <f t="shared" si="11"/>
        <v>3.260053619302949</v>
      </c>
    </row>
    <row r="69" spans="1:12" s="186" customFormat="1" ht="12.75">
      <c r="A69" s="263"/>
      <c r="B69" s="187">
        <v>12</v>
      </c>
      <c r="C69" s="188" t="s">
        <v>15</v>
      </c>
      <c r="D69" s="265"/>
      <c r="E69" s="272"/>
      <c r="F69" s="275"/>
      <c r="G69" s="272"/>
      <c r="H69" s="189" t="s">
        <v>64</v>
      </c>
      <c r="I69" s="190" t="s">
        <v>15</v>
      </c>
      <c r="J69" s="80">
        <f t="shared" si="9"/>
        <v>124.33333333333333</v>
      </c>
      <c r="K69" s="191" t="s">
        <v>64</v>
      </c>
      <c r="L69" s="192">
        <f t="shared" si="11"/>
        <v>2.4450402144772116</v>
      </c>
    </row>
    <row r="70" spans="1:12" s="186" customFormat="1" ht="13.5" thickBot="1">
      <c r="A70" s="264"/>
      <c r="B70" s="193">
        <v>8</v>
      </c>
      <c r="C70" s="194">
        <v>55</v>
      </c>
      <c r="D70" s="195"/>
      <c r="E70" s="273"/>
      <c r="F70" s="276"/>
      <c r="G70" s="273"/>
      <c r="H70" s="196">
        <v>15</v>
      </c>
      <c r="I70" s="196">
        <v>16.7</v>
      </c>
      <c r="J70" s="197">
        <f t="shared" si="9"/>
        <v>186.5</v>
      </c>
      <c r="K70" s="198">
        <f t="shared" si="10"/>
        <v>0.2949061662198391</v>
      </c>
      <c r="L70" s="199">
        <f t="shared" si="11"/>
        <v>1.6300268096514745</v>
      </c>
    </row>
    <row r="71" spans="1:12" ht="12.75">
      <c r="A71" s="239" t="s">
        <v>16</v>
      </c>
      <c r="B71" s="10">
        <v>6</v>
      </c>
      <c r="C71" s="11">
        <v>50</v>
      </c>
      <c r="D71" s="241" t="s">
        <v>66</v>
      </c>
      <c r="E71" s="241">
        <v>150</v>
      </c>
      <c r="F71" s="250">
        <v>5</v>
      </c>
      <c r="G71" s="250">
        <v>3</v>
      </c>
      <c r="H71" s="250">
        <v>10</v>
      </c>
      <c r="I71" s="13">
        <v>5.1</v>
      </c>
      <c r="J71" s="14">
        <f t="shared" si="9"/>
        <v>248.66666666666666</v>
      </c>
      <c r="K71" s="15">
        <f t="shared" si="10"/>
        <v>0.20107238605898123</v>
      </c>
      <c r="L71" s="38">
        <f t="shared" si="11"/>
        <v>1.2225201072386058</v>
      </c>
    </row>
    <row r="72" spans="1:12" ht="12.75">
      <c r="A72" s="224"/>
      <c r="B72" s="17">
        <v>5</v>
      </c>
      <c r="C72" s="18">
        <v>50</v>
      </c>
      <c r="D72" s="266"/>
      <c r="E72" s="266"/>
      <c r="F72" s="267"/>
      <c r="G72" s="267"/>
      <c r="H72" s="267"/>
      <c r="I72" s="20"/>
      <c r="J72" s="21">
        <f>foc_objectif/B72</f>
        <v>298.4</v>
      </c>
      <c r="K72" s="22">
        <f>C72/J72</f>
        <v>0.1675603217158177</v>
      </c>
      <c r="L72" s="23">
        <f>B72/FD_objectif</f>
        <v>1.0187667560321716</v>
      </c>
    </row>
    <row r="73" spans="1:12" ht="12.75">
      <c r="A73" s="224"/>
      <c r="B73" s="17">
        <v>4</v>
      </c>
      <c r="C73" s="18">
        <v>50</v>
      </c>
      <c r="D73" s="266"/>
      <c r="E73" s="266"/>
      <c r="F73" s="267"/>
      <c r="G73" s="267"/>
      <c r="H73" s="267"/>
      <c r="I73" s="20"/>
      <c r="J73" s="21">
        <f>foc_objectif/B73</f>
        <v>373</v>
      </c>
      <c r="K73" s="22">
        <f>C73/J73</f>
        <v>0.13404825737265416</v>
      </c>
      <c r="L73" s="23">
        <f>B73/FD_objectif</f>
        <v>0.8150134048257373</v>
      </c>
    </row>
    <row r="74" spans="1:12" ht="13.5" thickBot="1">
      <c r="A74" s="240"/>
      <c r="B74" s="40">
        <v>3</v>
      </c>
      <c r="C74" s="41">
        <v>50</v>
      </c>
      <c r="D74" s="242"/>
      <c r="E74" s="242"/>
      <c r="F74" s="251"/>
      <c r="G74" s="251"/>
      <c r="H74" s="251"/>
      <c r="I74" s="43">
        <v>2.6</v>
      </c>
      <c r="J74" s="44">
        <f t="shared" si="9"/>
        <v>497.3333333333333</v>
      </c>
      <c r="K74" s="45">
        <f t="shared" si="10"/>
        <v>0.10053619302949061</v>
      </c>
      <c r="L74" s="46">
        <f t="shared" si="11"/>
        <v>0.6112600536193029</v>
      </c>
    </row>
    <row r="75" spans="1:12" ht="12.75">
      <c r="A75" s="239" t="s">
        <v>90</v>
      </c>
      <c r="B75" s="10">
        <v>4</v>
      </c>
      <c r="C75" s="11">
        <v>50</v>
      </c>
      <c r="D75" s="268" t="s">
        <v>66</v>
      </c>
      <c r="E75" s="241">
        <v>165</v>
      </c>
      <c r="F75" s="250">
        <v>5</v>
      </c>
      <c r="G75" s="250">
        <v>3</v>
      </c>
      <c r="H75" s="250">
        <v>10</v>
      </c>
      <c r="I75" s="13">
        <v>3.3</v>
      </c>
      <c r="J75" s="14">
        <f>foc_objectif/B75</f>
        <v>373</v>
      </c>
      <c r="K75" s="15">
        <f>C75/J75</f>
        <v>0.13404825737265416</v>
      </c>
      <c r="L75" s="81">
        <f>B75/FD_objectif</f>
        <v>0.8150134048257373</v>
      </c>
    </row>
    <row r="76" spans="1:12" ht="12.75">
      <c r="A76" s="224"/>
      <c r="B76" s="17">
        <v>3.5</v>
      </c>
      <c r="C76" s="18">
        <v>50</v>
      </c>
      <c r="D76" s="269"/>
      <c r="E76" s="266"/>
      <c r="F76" s="267"/>
      <c r="G76" s="267"/>
      <c r="H76" s="267"/>
      <c r="I76" s="20"/>
      <c r="J76" s="21">
        <f>foc_objectif/B76</f>
        <v>426.2857142857143</v>
      </c>
      <c r="K76" s="22">
        <f>C76/J76</f>
        <v>0.1172922252010724</v>
      </c>
      <c r="L76" s="23">
        <f>B76/FD_objectif</f>
        <v>0.7131367292225201</v>
      </c>
    </row>
    <row r="77" spans="1:12" ht="12.75">
      <c r="A77" s="224"/>
      <c r="B77" s="17">
        <v>3</v>
      </c>
      <c r="C77" s="18">
        <v>50</v>
      </c>
      <c r="D77" s="269"/>
      <c r="E77" s="266"/>
      <c r="F77" s="267"/>
      <c r="G77" s="267"/>
      <c r="H77" s="267"/>
      <c r="I77" s="20"/>
      <c r="J77" s="21">
        <f>foc_objectif/B77</f>
        <v>497.3333333333333</v>
      </c>
      <c r="K77" s="22">
        <f>C77/J77</f>
        <v>0.10053619302949061</v>
      </c>
      <c r="L77" s="23">
        <f>B77/FD_objectif</f>
        <v>0.6112600536193029</v>
      </c>
    </row>
    <row r="78" spans="1:12" ht="12.75">
      <c r="A78" s="224"/>
      <c r="B78" s="17">
        <v>2.5</v>
      </c>
      <c r="C78" s="18">
        <v>50</v>
      </c>
      <c r="D78" s="269"/>
      <c r="E78" s="266"/>
      <c r="F78" s="267"/>
      <c r="G78" s="267"/>
      <c r="H78" s="267"/>
      <c r="I78" s="20"/>
      <c r="J78" s="21">
        <f>foc_objectif/B78</f>
        <v>596.8</v>
      </c>
      <c r="K78" s="22">
        <f>C78/J78</f>
        <v>0.08378016085790885</v>
      </c>
      <c r="L78" s="23">
        <f>B78/FD_objectif</f>
        <v>0.5093833780160858</v>
      </c>
    </row>
    <row r="79" spans="1:12" ht="13.5" thickBot="1">
      <c r="A79" s="240"/>
      <c r="B79" s="40">
        <v>2</v>
      </c>
      <c r="C79" s="41">
        <v>50</v>
      </c>
      <c r="D79" s="270"/>
      <c r="E79" s="242"/>
      <c r="F79" s="251"/>
      <c r="G79" s="251"/>
      <c r="H79" s="251"/>
      <c r="I79" s="43">
        <v>1.7</v>
      </c>
      <c r="J79" s="44">
        <f>foc_objectif/B79</f>
        <v>746</v>
      </c>
      <c r="K79" s="45">
        <f>C79/J79</f>
        <v>0.06702412868632708</v>
      </c>
      <c r="L79" s="46">
        <f>B79/FD_objectif</f>
        <v>0.4075067024128686</v>
      </c>
    </row>
  </sheetData>
  <mergeCells count="20">
    <mergeCell ref="E75:E79"/>
    <mergeCell ref="E71:E74"/>
    <mergeCell ref="E67:E70"/>
    <mergeCell ref="F67:F70"/>
    <mergeCell ref="A75:A79"/>
    <mergeCell ref="D75:D79"/>
    <mergeCell ref="F75:F79"/>
    <mergeCell ref="A2:A3"/>
    <mergeCell ref="B2:I2"/>
    <mergeCell ref="G75:G79"/>
    <mergeCell ref="G71:G74"/>
    <mergeCell ref="H71:H74"/>
    <mergeCell ref="H75:H79"/>
    <mergeCell ref="G67:G70"/>
    <mergeCell ref="J2:L2"/>
    <mergeCell ref="A67:A70"/>
    <mergeCell ref="A71:A74"/>
    <mergeCell ref="D68:D69"/>
    <mergeCell ref="D71:D74"/>
    <mergeCell ref="F71:F74"/>
  </mergeCells>
  <conditionalFormatting sqref="G66:G75 E79:G81 E83 D83:D86 F83:H86 E66:E75 F66:F74 I66:L87 B4:L33 B36:L38 H66:H81 B41:C87 D41:D81 E41:L65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showGridLines="0" workbookViewId="0" topLeftCell="A1">
      <selection activeCell="A79" sqref="A79"/>
    </sheetView>
  </sheetViews>
  <sheetFormatPr defaultColWidth="11.421875" defaultRowHeight="12.75"/>
  <cols>
    <col min="1" max="1" width="22.574218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122</v>
      </c>
      <c r="C1" s="289" t="s">
        <v>203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51.75" thickBot="1">
      <c r="A3" s="246"/>
      <c r="B3" s="5" t="s">
        <v>2</v>
      </c>
      <c r="C3" s="6" t="s">
        <v>3</v>
      </c>
      <c r="D3" s="6" t="s">
        <v>67</v>
      </c>
      <c r="E3" s="74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144" customFormat="1" ht="12.75">
      <c r="A4" s="123" t="s">
        <v>123</v>
      </c>
      <c r="B4" s="115">
        <v>2.5</v>
      </c>
      <c r="C4" s="116">
        <v>45</v>
      </c>
      <c r="D4" s="117" t="s">
        <v>66</v>
      </c>
      <c r="E4" s="118">
        <v>160</v>
      </c>
      <c r="F4" s="118"/>
      <c r="G4" s="118"/>
      <c r="H4" s="118">
        <v>20</v>
      </c>
      <c r="I4" s="118"/>
      <c r="J4" s="119">
        <f aca="true" t="shared" si="0" ref="J4:J13">foc_objectif/B4</f>
        <v>596.8</v>
      </c>
      <c r="K4" s="120">
        <f aca="true" t="shared" si="1" ref="K4:K13">C4/J4</f>
        <v>0.07540214477211797</v>
      </c>
      <c r="L4" s="121">
        <f aca="true" t="shared" si="2" ref="L4:L13">B4/FD_objectif</f>
        <v>0.5093833780160858</v>
      </c>
    </row>
    <row r="5" spans="1:12" s="144" customFormat="1" ht="12.75">
      <c r="A5" s="114" t="s">
        <v>123</v>
      </c>
      <c r="B5" s="147">
        <v>4</v>
      </c>
      <c r="C5" s="148">
        <v>45</v>
      </c>
      <c r="D5" s="28" t="s">
        <v>66</v>
      </c>
      <c r="E5" s="149">
        <v>154</v>
      </c>
      <c r="F5" s="149"/>
      <c r="G5" s="149"/>
      <c r="H5" s="29">
        <v>20</v>
      </c>
      <c r="I5" s="149"/>
      <c r="J5" s="30">
        <f t="shared" si="0"/>
        <v>373</v>
      </c>
      <c r="K5" s="31">
        <f t="shared" si="1"/>
        <v>0.12064343163538874</v>
      </c>
      <c r="L5" s="122">
        <f t="shared" si="2"/>
        <v>0.8150134048257373</v>
      </c>
    </row>
    <row r="6" spans="1:12" s="144" customFormat="1" ht="12.75">
      <c r="A6" s="114" t="s">
        <v>123</v>
      </c>
      <c r="B6" s="147">
        <v>5</v>
      </c>
      <c r="C6" s="148">
        <v>45</v>
      </c>
      <c r="D6" s="28" t="s">
        <v>66</v>
      </c>
      <c r="E6" s="149">
        <v>150</v>
      </c>
      <c r="F6" s="149"/>
      <c r="G6" s="149"/>
      <c r="H6" s="29">
        <v>20</v>
      </c>
      <c r="I6" s="149"/>
      <c r="J6" s="30">
        <f t="shared" si="0"/>
        <v>298.4</v>
      </c>
      <c r="K6" s="31">
        <f t="shared" si="1"/>
        <v>0.15080428954423594</v>
      </c>
      <c r="L6" s="122">
        <f t="shared" si="2"/>
        <v>1.0187667560321716</v>
      </c>
    </row>
    <row r="7" spans="1:12" s="144" customFormat="1" ht="12.75">
      <c r="A7" s="114" t="s">
        <v>123</v>
      </c>
      <c r="B7" s="147">
        <v>6</v>
      </c>
      <c r="C7" s="148">
        <v>45</v>
      </c>
      <c r="D7" s="28" t="s">
        <v>66</v>
      </c>
      <c r="E7" s="149">
        <v>150</v>
      </c>
      <c r="F7" s="149"/>
      <c r="G7" s="149"/>
      <c r="H7" s="29">
        <v>20</v>
      </c>
      <c r="I7" s="149"/>
      <c r="J7" s="30">
        <f t="shared" si="0"/>
        <v>248.66666666666666</v>
      </c>
      <c r="K7" s="31">
        <f t="shared" si="1"/>
        <v>0.18096514745308312</v>
      </c>
      <c r="L7" s="122">
        <f t="shared" si="2"/>
        <v>1.2225201072386058</v>
      </c>
    </row>
    <row r="8" spans="1:12" s="144" customFormat="1" ht="12.75">
      <c r="A8" s="114" t="s">
        <v>123</v>
      </c>
      <c r="B8" s="147">
        <v>7</v>
      </c>
      <c r="C8" s="148">
        <v>45</v>
      </c>
      <c r="D8" s="28" t="s">
        <v>66</v>
      </c>
      <c r="E8" s="29">
        <v>148</v>
      </c>
      <c r="F8" s="29"/>
      <c r="G8" s="29"/>
      <c r="H8" s="29">
        <v>20</v>
      </c>
      <c r="I8" s="29"/>
      <c r="J8" s="30">
        <f t="shared" si="0"/>
        <v>213.14285714285714</v>
      </c>
      <c r="K8" s="31">
        <f t="shared" si="1"/>
        <v>0.2111260053619303</v>
      </c>
      <c r="L8" s="122">
        <f t="shared" si="2"/>
        <v>1.4262734584450403</v>
      </c>
    </row>
    <row r="9" spans="1:12" s="144" customFormat="1" ht="12.75">
      <c r="A9" s="114" t="s">
        <v>123</v>
      </c>
      <c r="B9" s="147">
        <v>9</v>
      </c>
      <c r="C9" s="148">
        <v>50</v>
      </c>
      <c r="D9" s="28" t="s">
        <v>66</v>
      </c>
      <c r="E9" s="29">
        <v>158</v>
      </c>
      <c r="F9" s="29"/>
      <c r="G9" s="29"/>
      <c r="H9" s="29">
        <v>20</v>
      </c>
      <c r="I9" s="29"/>
      <c r="J9" s="30">
        <f t="shared" si="0"/>
        <v>165.77777777777777</v>
      </c>
      <c r="K9" s="31">
        <f t="shared" si="1"/>
        <v>0.3016085790884719</v>
      </c>
      <c r="L9" s="122">
        <f t="shared" si="2"/>
        <v>1.8337801608579087</v>
      </c>
    </row>
    <row r="10" spans="1:12" s="144" customFormat="1" ht="12.75">
      <c r="A10" s="114" t="s">
        <v>123</v>
      </c>
      <c r="B10" s="26">
        <v>10</v>
      </c>
      <c r="C10" s="148">
        <v>50</v>
      </c>
      <c r="D10" s="28" t="s">
        <v>66</v>
      </c>
      <c r="E10" s="29">
        <v>158</v>
      </c>
      <c r="F10" s="29"/>
      <c r="G10" s="29"/>
      <c r="H10" s="29">
        <v>20</v>
      </c>
      <c r="I10" s="29"/>
      <c r="J10" s="30">
        <f t="shared" si="0"/>
        <v>149.2</v>
      </c>
      <c r="K10" s="31">
        <f t="shared" si="1"/>
        <v>0.3351206434316354</v>
      </c>
      <c r="L10" s="122">
        <f t="shared" si="2"/>
        <v>2.037533512064343</v>
      </c>
    </row>
    <row r="11" spans="1:12" s="144" customFormat="1" ht="12.75">
      <c r="A11" s="114" t="s">
        <v>123</v>
      </c>
      <c r="B11" s="26">
        <v>12</v>
      </c>
      <c r="C11" s="148">
        <v>50</v>
      </c>
      <c r="D11" s="28" t="s">
        <v>66</v>
      </c>
      <c r="E11" s="29">
        <v>150</v>
      </c>
      <c r="F11" s="29"/>
      <c r="G11" s="29"/>
      <c r="H11" s="29">
        <v>20</v>
      </c>
      <c r="I11" s="29"/>
      <c r="J11" s="30">
        <f t="shared" si="0"/>
        <v>124.33333333333333</v>
      </c>
      <c r="K11" s="31">
        <f t="shared" si="1"/>
        <v>0.40214477211796246</v>
      </c>
      <c r="L11" s="122">
        <f t="shared" si="2"/>
        <v>2.4450402144772116</v>
      </c>
    </row>
    <row r="12" spans="1:12" s="144" customFormat="1" ht="12.75">
      <c r="A12" s="114" t="s">
        <v>123</v>
      </c>
      <c r="B12" s="26">
        <v>15</v>
      </c>
      <c r="C12" s="148">
        <v>50</v>
      </c>
      <c r="D12" s="28" t="s">
        <v>66</v>
      </c>
      <c r="E12" s="29">
        <v>142</v>
      </c>
      <c r="F12" s="29"/>
      <c r="G12" s="29"/>
      <c r="H12" s="29">
        <v>20</v>
      </c>
      <c r="I12" s="29"/>
      <c r="J12" s="30">
        <f t="shared" si="0"/>
        <v>99.46666666666667</v>
      </c>
      <c r="K12" s="31">
        <f t="shared" si="1"/>
        <v>0.5026809651474531</v>
      </c>
      <c r="L12" s="122">
        <f t="shared" si="2"/>
        <v>3.0563002680965146</v>
      </c>
    </row>
    <row r="13" spans="1:12" s="144" customFormat="1" ht="12.75">
      <c r="A13" s="114" t="s">
        <v>123</v>
      </c>
      <c r="B13" s="26">
        <v>18</v>
      </c>
      <c r="C13" s="148">
        <v>50</v>
      </c>
      <c r="D13" s="28" t="s">
        <v>66</v>
      </c>
      <c r="E13" s="29">
        <v>138</v>
      </c>
      <c r="F13" s="29"/>
      <c r="G13" s="29"/>
      <c r="H13" s="29">
        <v>20</v>
      </c>
      <c r="I13" s="29"/>
      <c r="J13" s="30">
        <f t="shared" si="0"/>
        <v>82.88888888888889</v>
      </c>
      <c r="K13" s="31">
        <f t="shared" si="1"/>
        <v>0.6032171581769438</v>
      </c>
      <c r="L13" s="122">
        <f t="shared" si="2"/>
        <v>3.6675603217158175</v>
      </c>
    </row>
    <row r="14" spans="1:12" s="144" customFormat="1" ht="12.75">
      <c r="A14" s="114" t="s">
        <v>123</v>
      </c>
      <c r="B14" s="26">
        <v>20</v>
      </c>
      <c r="C14" s="27">
        <v>50</v>
      </c>
      <c r="D14" s="28" t="s">
        <v>66</v>
      </c>
      <c r="E14" s="29">
        <v>142</v>
      </c>
      <c r="F14" s="29"/>
      <c r="G14" s="29"/>
      <c r="H14" s="29">
        <v>20</v>
      </c>
      <c r="I14" s="29"/>
      <c r="J14" s="30">
        <f aca="true" t="shared" si="3" ref="J14:J35">foc_objectif/B14</f>
        <v>74.6</v>
      </c>
      <c r="K14" s="31">
        <f aca="true" t="shared" si="4" ref="K14:K35">C14/J14</f>
        <v>0.6702412868632708</v>
      </c>
      <c r="L14" s="122">
        <f aca="true" t="shared" si="5" ref="L14:L35">B14/FD_objectif</f>
        <v>4.075067024128686</v>
      </c>
    </row>
    <row r="15" spans="1:12" s="144" customFormat="1" ht="12.75">
      <c r="A15" s="114" t="s">
        <v>123</v>
      </c>
      <c r="B15" s="26">
        <v>25</v>
      </c>
      <c r="C15" s="27">
        <v>50</v>
      </c>
      <c r="D15" s="28" t="s">
        <v>66</v>
      </c>
      <c r="E15" s="29">
        <v>150</v>
      </c>
      <c r="F15" s="29"/>
      <c r="G15" s="29"/>
      <c r="H15" s="29">
        <v>20</v>
      </c>
      <c r="I15" s="29"/>
      <c r="J15" s="30">
        <f t="shared" si="3"/>
        <v>59.68</v>
      </c>
      <c r="K15" s="31">
        <f t="shared" si="4"/>
        <v>0.8378016085790885</v>
      </c>
      <c r="L15" s="122">
        <f t="shared" si="5"/>
        <v>5.093833780160858</v>
      </c>
    </row>
    <row r="16" spans="1:12" s="144" customFormat="1" ht="12.75">
      <c r="A16" s="114" t="s">
        <v>123</v>
      </c>
      <c r="B16" s="26">
        <v>30</v>
      </c>
      <c r="C16" s="27">
        <v>60</v>
      </c>
      <c r="D16" s="28">
        <v>2</v>
      </c>
      <c r="E16" s="29">
        <v>440</v>
      </c>
      <c r="F16" s="29"/>
      <c r="G16" s="29"/>
      <c r="H16" s="29">
        <v>20</v>
      </c>
      <c r="I16" s="29"/>
      <c r="J16" s="30">
        <f t="shared" si="3"/>
        <v>49.733333333333334</v>
      </c>
      <c r="K16" s="31">
        <f t="shared" si="4"/>
        <v>1.2064343163538873</v>
      </c>
      <c r="L16" s="122">
        <f t="shared" si="5"/>
        <v>6.112600536193029</v>
      </c>
    </row>
    <row r="17" spans="1:12" s="144" customFormat="1" ht="12.75">
      <c r="A17" s="114" t="s">
        <v>123</v>
      </c>
      <c r="B17" s="26">
        <v>40</v>
      </c>
      <c r="C17" s="27">
        <v>42</v>
      </c>
      <c r="D17" s="28" t="s">
        <v>66</v>
      </c>
      <c r="E17" s="29">
        <v>140</v>
      </c>
      <c r="F17" s="29"/>
      <c r="G17" s="29"/>
      <c r="H17" s="29">
        <v>20</v>
      </c>
      <c r="I17" s="29"/>
      <c r="J17" s="30">
        <f t="shared" si="3"/>
        <v>37.3</v>
      </c>
      <c r="K17" s="31">
        <f t="shared" si="4"/>
        <v>1.126005361930295</v>
      </c>
      <c r="L17" s="122">
        <f t="shared" si="5"/>
        <v>8.150134048257373</v>
      </c>
    </row>
    <row r="18" spans="1:12" s="144" customFormat="1" ht="13.5" thickBot="1">
      <c r="A18" s="227" t="s">
        <v>123</v>
      </c>
      <c r="B18" s="217">
        <v>50</v>
      </c>
      <c r="C18" s="218">
        <v>45</v>
      </c>
      <c r="D18" s="228">
        <v>2</v>
      </c>
      <c r="E18" s="219">
        <v>500</v>
      </c>
      <c r="F18" s="219"/>
      <c r="G18" s="219"/>
      <c r="H18" s="219">
        <v>20</v>
      </c>
      <c r="I18" s="219"/>
      <c r="J18" s="229">
        <f t="shared" si="3"/>
        <v>29.84</v>
      </c>
      <c r="K18" s="230">
        <f t="shared" si="4"/>
        <v>1.5080428954423593</v>
      </c>
      <c r="L18" s="231">
        <f t="shared" si="5"/>
        <v>10.187667560321715</v>
      </c>
    </row>
    <row r="19" spans="1:12" s="144" customFormat="1" ht="12.75">
      <c r="A19" s="86" t="s">
        <v>194</v>
      </c>
      <c r="B19" s="87">
        <v>4</v>
      </c>
      <c r="C19" s="88">
        <v>50</v>
      </c>
      <c r="D19" s="89" t="s">
        <v>66</v>
      </c>
      <c r="E19" s="90">
        <v>70</v>
      </c>
      <c r="F19" s="90">
        <v>4</v>
      </c>
      <c r="G19" s="90">
        <v>2</v>
      </c>
      <c r="H19" s="90">
        <v>2.3</v>
      </c>
      <c r="I19" s="90"/>
      <c r="J19" s="91">
        <f>foc_objectif/B19</f>
        <v>373</v>
      </c>
      <c r="K19" s="92">
        <f aca="true" t="shared" si="6" ref="K19:K27">C19/J19</f>
        <v>0.13404825737265416</v>
      </c>
      <c r="L19" s="143">
        <f>B19/FD_objectif</f>
        <v>0.8150134048257373</v>
      </c>
    </row>
    <row r="20" spans="1:12" s="144" customFormat="1" ht="12.75">
      <c r="A20" s="94" t="s">
        <v>194</v>
      </c>
      <c r="B20" s="108">
        <v>6</v>
      </c>
      <c r="C20" s="109">
        <v>50</v>
      </c>
      <c r="D20" s="110" t="s">
        <v>66</v>
      </c>
      <c r="E20" s="111">
        <v>70</v>
      </c>
      <c r="F20" s="111">
        <v>4</v>
      </c>
      <c r="G20" s="111">
        <v>2</v>
      </c>
      <c r="H20" s="111">
        <v>3</v>
      </c>
      <c r="I20" s="111"/>
      <c r="J20" s="112">
        <f>foc_objectif/B20</f>
        <v>248.66666666666666</v>
      </c>
      <c r="K20" s="113">
        <f t="shared" si="6"/>
        <v>0.20107238605898123</v>
      </c>
      <c r="L20" s="157">
        <f>B20/FD_objectif</f>
        <v>1.2225201072386058</v>
      </c>
    </row>
    <row r="21" spans="1:12" s="144" customFormat="1" ht="12.75">
      <c r="A21" s="94" t="s">
        <v>194</v>
      </c>
      <c r="B21" s="108">
        <v>8</v>
      </c>
      <c r="C21" s="109">
        <v>50</v>
      </c>
      <c r="D21" s="110" t="s">
        <v>66</v>
      </c>
      <c r="E21" s="111">
        <v>70</v>
      </c>
      <c r="F21" s="111">
        <v>4</v>
      </c>
      <c r="G21" s="111">
        <v>2</v>
      </c>
      <c r="H21" s="111">
        <v>4.5</v>
      </c>
      <c r="I21" s="111"/>
      <c r="J21" s="112">
        <f>foc_objectif/B21</f>
        <v>186.5</v>
      </c>
      <c r="K21" s="113">
        <f t="shared" si="6"/>
        <v>0.2680965147453083</v>
      </c>
      <c r="L21" s="157">
        <f>B21/FD_objectif</f>
        <v>1.6300268096514745</v>
      </c>
    </row>
    <row r="22" spans="1:12" s="144" customFormat="1" ht="12.75">
      <c r="A22" s="94" t="s">
        <v>194</v>
      </c>
      <c r="B22" s="108">
        <v>10</v>
      </c>
      <c r="C22" s="109">
        <v>50</v>
      </c>
      <c r="D22" s="110" t="s">
        <v>66</v>
      </c>
      <c r="E22" s="111">
        <v>80</v>
      </c>
      <c r="F22" s="111">
        <v>4</v>
      </c>
      <c r="G22" s="111">
        <v>2</v>
      </c>
      <c r="H22" s="111">
        <v>6.5</v>
      </c>
      <c r="I22" s="111"/>
      <c r="J22" s="112">
        <f>foc_objectif/B22</f>
        <v>149.2</v>
      </c>
      <c r="K22" s="113">
        <f t="shared" si="6"/>
        <v>0.3351206434316354</v>
      </c>
      <c r="L22" s="157">
        <f>B22/FD_objectif</f>
        <v>2.037533512064343</v>
      </c>
    </row>
    <row r="23" spans="1:12" s="144" customFormat="1" ht="12.75">
      <c r="A23" s="94" t="s">
        <v>194</v>
      </c>
      <c r="B23" s="108">
        <v>15</v>
      </c>
      <c r="C23" s="109">
        <v>50</v>
      </c>
      <c r="D23" s="110" t="s">
        <v>66</v>
      </c>
      <c r="E23" s="111">
        <v>100</v>
      </c>
      <c r="F23" s="111">
        <v>4</v>
      </c>
      <c r="G23" s="111">
        <v>2</v>
      </c>
      <c r="H23" s="111">
        <v>11</v>
      </c>
      <c r="I23" s="111"/>
      <c r="J23" s="112">
        <f>foc_objectif/B23</f>
        <v>99.46666666666667</v>
      </c>
      <c r="K23" s="113">
        <f t="shared" si="6"/>
        <v>0.5026809651474531</v>
      </c>
      <c r="L23" s="157">
        <f>B23/FD_objectif</f>
        <v>3.0563002680965146</v>
      </c>
    </row>
    <row r="24" spans="1:12" s="144" customFormat="1" ht="12.75">
      <c r="A24" s="94" t="s">
        <v>194</v>
      </c>
      <c r="B24" s="108">
        <v>20</v>
      </c>
      <c r="C24" s="109">
        <v>50</v>
      </c>
      <c r="D24" s="110" t="s">
        <v>66</v>
      </c>
      <c r="E24" s="111">
        <v>110</v>
      </c>
      <c r="F24" s="111">
        <v>4</v>
      </c>
      <c r="G24" s="111">
        <v>2</v>
      </c>
      <c r="H24" s="111">
        <v>15</v>
      </c>
      <c r="I24" s="111"/>
      <c r="J24" s="112">
        <f>foc_objectif/B24</f>
        <v>74.6</v>
      </c>
      <c r="K24" s="113">
        <f>C24/J24</f>
        <v>0.6702412868632708</v>
      </c>
      <c r="L24" s="157">
        <f>B24/FD_objectif</f>
        <v>4.075067024128686</v>
      </c>
    </row>
    <row r="25" spans="1:12" s="144" customFormat="1" ht="12.75">
      <c r="A25" s="94" t="s">
        <v>194</v>
      </c>
      <c r="B25" s="108">
        <v>25</v>
      </c>
      <c r="C25" s="109">
        <v>50</v>
      </c>
      <c r="D25" s="110" t="s">
        <v>66</v>
      </c>
      <c r="E25" s="111">
        <v>130</v>
      </c>
      <c r="F25" s="111">
        <v>4</v>
      </c>
      <c r="G25" s="111">
        <v>2</v>
      </c>
      <c r="H25" s="111">
        <v>19.5</v>
      </c>
      <c r="I25" s="111"/>
      <c r="J25" s="112">
        <f>foc_objectif/B25</f>
        <v>59.68</v>
      </c>
      <c r="K25" s="113">
        <f>C25/J25</f>
        <v>0.8378016085790885</v>
      </c>
      <c r="L25" s="157">
        <f>B25/FD_objectif</f>
        <v>5.093833780160858</v>
      </c>
    </row>
    <row r="26" spans="1:12" s="144" customFormat="1" ht="12.75">
      <c r="A26" s="94" t="s">
        <v>194</v>
      </c>
      <c r="B26" s="108">
        <v>30</v>
      </c>
      <c r="C26" s="109">
        <v>50</v>
      </c>
      <c r="D26" s="110" t="s">
        <v>66</v>
      </c>
      <c r="E26" s="111">
        <v>120</v>
      </c>
      <c r="F26" s="111">
        <v>4</v>
      </c>
      <c r="G26" s="111">
        <v>2</v>
      </c>
      <c r="H26" s="111">
        <v>24</v>
      </c>
      <c r="I26" s="111"/>
      <c r="J26" s="112">
        <f>foc_objectif/B26</f>
        <v>49.733333333333334</v>
      </c>
      <c r="K26" s="113">
        <f>C26/J26</f>
        <v>1.0053619302949062</v>
      </c>
      <c r="L26" s="157">
        <f>B26/FD_objectif</f>
        <v>6.112600536193029</v>
      </c>
    </row>
    <row r="27" spans="1:12" s="144" customFormat="1" ht="13.5" thickBot="1">
      <c r="A27" s="94" t="s">
        <v>194</v>
      </c>
      <c r="B27" s="108">
        <v>40</v>
      </c>
      <c r="C27" s="109">
        <v>40</v>
      </c>
      <c r="D27" s="110" t="s">
        <v>66</v>
      </c>
      <c r="E27" s="111">
        <v>120</v>
      </c>
      <c r="F27" s="111">
        <v>4</v>
      </c>
      <c r="G27" s="111">
        <v>2</v>
      </c>
      <c r="H27" s="111">
        <v>36</v>
      </c>
      <c r="I27" s="111"/>
      <c r="J27" s="112">
        <f>foc_objectif/B27</f>
        <v>37.3</v>
      </c>
      <c r="K27" s="113">
        <f t="shared" si="6"/>
        <v>1.0723860589812333</v>
      </c>
      <c r="L27" s="157">
        <f>B27/FD_objectif</f>
        <v>8.150134048257373</v>
      </c>
    </row>
    <row r="28" spans="1:12" s="144" customFormat="1" ht="12.75">
      <c r="A28" s="86" t="s">
        <v>125</v>
      </c>
      <c r="B28" s="87">
        <v>3.5</v>
      </c>
      <c r="C28" s="88">
        <v>65</v>
      </c>
      <c r="D28" s="89" t="s">
        <v>126</v>
      </c>
      <c r="E28" s="90">
        <v>510</v>
      </c>
      <c r="F28" s="90">
        <v>8</v>
      </c>
      <c r="G28" s="90">
        <v>5</v>
      </c>
      <c r="H28" s="90">
        <v>20</v>
      </c>
      <c r="I28" s="90"/>
      <c r="J28" s="91">
        <f t="shared" si="3"/>
        <v>426.2857142857143</v>
      </c>
      <c r="K28" s="92">
        <f t="shared" si="4"/>
        <v>0.1524798927613941</v>
      </c>
      <c r="L28" s="143">
        <f t="shared" si="5"/>
        <v>0.7131367292225201</v>
      </c>
    </row>
    <row r="29" spans="1:12" s="144" customFormat="1" ht="12.75">
      <c r="A29" s="94" t="s">
        <v>125</v>
      </c>
      <c r="B29" s="108">
        <v>5</v>
      </c>
      <c r="C29" s="109">
        <v>65</v>
      </c>
      <c r="D29" s="110" t="s">
        <v>126</v>
      </c>
      <c r="E29" s="111">
        <v>496</v>
      </c>
      <c r="F29" s="111">
        <v>8</v>
      </c>
      <c r="G29" s="111">
        <v>5</v>
      </c>
      <c r="H29" s="111">
        <v>20</v>
      </c>
      <c r="I29" s="111"/>
      <c r="J29" s="112">
        <f t="shared" si="3"/>
        <v>298.4</v>
      </c>
      <c r="K29" s="113">
        <f t="shared" si="4"/>
        <v>0.217828418230563</v>
      </c>
      <c r="L29" s="157">
        <f t="shared" si="5"/>
        <v>1.0187667560321716</v>
      </c>
    </row>
    <row r="30" spans="1:12" s="144" customFormat="1" ht="12.75">
      <c r="A30" s="94" t="s">
        <v>125</v>
      </c>
      <c r="B30" s="108">
        <v>8</v>
      </c>
      <c r="C30" s="109">
        <v>65</v>
      </c>
      <c r="D30" s="110" t="s">
        <v>126</v>
      </c>
      <c r="E30" s="111">
        <v>494</v>
      </c>
      <c r="F30" s="111">
        <v>8</v>
      </c>
      <c r="G30" s="111">
        <v>5</v>
      </c>
      <c r="H30" s="111">
        <v>20</v>
      </c>
      <c r="I30" s="111"/>
      <c r="J30" s="112">
        <f t="shared" si="3"/>
        <v>186.5</v>
      </c>
      <c r="K30" s="113">
        <f t="shared" si="4"/>
        <v>0.3485254691689008</v>
      </c>
      <c r="L30" s="157">
        <f t="shared" si="5"/>
        <v>1.6300268096514745</v>
      </c>
    </row>
    <row r="31" spans="1:12" s="144" customFormat="1" ht="12.75">
      <c r="A31" s="94" t="s">
        <v>125</v>
      </c>
      <c r="B31" s="108">
        <v>13</v>
      </c>
      <c r="C31" s="109">
        <v>65</v>
      </c>
      <c r="D31" s="110" t="s">
        <v>126</v>
      </c>
      <c r="E31" s="111">
        <v>460</v>
      </c>
      <c r="F31" s="111">
        <v>8</v>
      </c>
      <c r="G31" s="111">
        <v>5</v>
      </c>
      <c r="H31" s="111">
        <v>20</v>
      </c>
      <c r="I31" s="111"/>
      <c r="J31" s="112">
        <f t="shared" si="3"/>
        <v>114.76923076923077</v>
      </c>
      <c r="K31" s="113">
        <f t="shared" si="4"/>
        <v>0.5663538873994638</v>
      </c>
      <c r="L31" s="157">
        <f t="shared" si="5"/>
        <v>2.648793565683646</v>
      </c>
    </row>
    <row r="32" spans="1:12" s="144" customFormat="1" ht="12.75">
      <c r="A32" s="94" t="s">
        <v>125</v>
      </c>
      <c r="B32" s="108">
        <v>17</v>
      </c>
      <c r="C32" s="109">
        <v>65</v>
      </c>
      <c r="D32" s="110" t="s">
        <v>126</v>
      </c>
      <c r="E32" s="111">
        <v>439</v>
      </c>
      <c r="F32" s="111">
        <v>8</v>
      </c>
      <c r="G32" s="111">
        <v>5</v>
      </c>
      <c r="H32" s="111">
        <v>20</v>
      </c>
      <c r="I32" s="111"/>
      <c r="J32" s="112">
        <f t="shared" si="3"/>
        <v>87.76470588235294</v>
      </c>
      <c r="K32" s="113">
        <f t="shared" si="4"/>
        <v>0.7406166219839142</v>
      </c>
      <c r="L32" s="157">
        <f t="shared" si="5"/>
        <v>3.4638069705093835</v>
      </c>
    </row>
    <row r="33" spans="1:12" s="144" customFormat="1" ht="12.75">
      <c r="A33" s="94" t="s">
        <v>125</v>
      </c>
      <c r="B33" s="108">
        <v>22</v>
      </c>
      <c r="C33" s="109">
        <v>65</v>
      </c>
      <c r="D33" s="110" t="s">
        <v>126</v>
      </c>
      <c r="E33" s="111">
        <v>430</v>
      </c>
      <c r="F33" s="111">
        <v>8</v>
      </c>
      <c r="G33" s="111">
        <v>5</v>
      </c>
      <c r="H33" s="111">
        <v>20</v>
      </c>
      <c r="I33" s="111"/>
      <c r="J33" s="112">
        <f t="shared" si="3"/>
        <v>67.81818181818181</v>
      </c>
      <c r="K33" s="113">
        <f t="shared" si="4"/>
        <v>0.9584450402144773</v>
      </c>
      <c r="L33" s="157">
        <f t="shared" si="5"/>
        <v>4.482573726541555</v>
      </c>
    </row>
    <row r="34" spans="1:12" s="144" customFormat="1" ht="12.75">
      <c r="A34" s="94" t="s">
        <v>125</v>
      </c>
      <c r="B34" s="108">
        <v>30</v>
      </c>
      <c r="C34" s="109">
        <v>65</v>
      </c>
      <c r="D34" s="110">
        <v>2</v>
      </c>
      <c r="E34" s="111">
        <v>363</v>
      </c>
      <c r="F34" s="111">
        <v>8</v>
      </c>
      <c r="G34" s="111">
        <v>5</v>
      </c>
      <c r="H34" s="111">
        <v>22.4</v>
      </c>
      <c r="I34" s="111"/>
      <c r="J34" s="112">
        <f>foc_objectif/B34</f>
        <v>49.733333333333334</v>
      </c>
      <c r="K34" s="113">
        <f>C34/J34</f>
        <v>1.3069705093833779</v>
      </c>
      <c r="L34" s="157">
        <f>B34/FD_objectif</f>
        <v>6.112600536193029</v>
      </c>
    </row>
    <row r="35" spans="1:12" s="144" customFormat="1" ht="13.5" thickBot="1">
      <c r="A35" s="94" t="s">
        <v>125</v>
      </c>
      <c r="B35" s="108">
        <v>42</v>
      </c>
      <c r="C35" s="109">
        <v>72</v>
      </c>
      <c r="D35" s="110">
        <v>2</v>
      </c>
      <c r="E35" s="111">
        <v>545</v>
      </c>
      <c r="F35" s="111">
        <v>8</v>
      </c>
      <c r="G35" s="111">
        <v>5</v>
      </c>
      <c r="H35" s="111">
        <v>20</v>
      </c>
      <c r="I35" s="111"/>
      <c r="J35" s="112">
        <f t="shared" si="3"/>
        <v>35.523809523809526</v>
      </c>
      <c r="K35" s="113">
        <f t="shared" si="4"/>
        <v>2.026809651474531</v>
      </c>
      <c r="L35" s="157">
        <f t="shared" si="5"/>
        <v>8.557640750670242</v>
      </c>
    </row>
    <row r="36" spans="1:12" s="144" customFormat="1" ht="12.75">
      <c r="A36" s="9" t="s">
        <v>124</v>
      </c>
      <c r="B36" s="10">
        <v>2.5</v>
      </c>
      <c r="C36" s="11">
        <v>45</v>
      </c>
      <c r="D36" s="12" t="s">
        <v>66</v>
      </c>
      <c r="E36" s="13">
        <v>157</v>
      </c>
      <c r="F36" s="13">
        <v>8</v>
      </c>
      <c r="G36" s="13">
        <v>4</v>
      </c>
      <c r="H36" s="13">
        <v>20</v>
      </c>
      <c r="I36" s="13"/>
      <c r="J36" s="14">
        <f>foc_objectif/B36</f>
        <v>596.8</v>
      </c>
      <c r="K36" s="15">
        <f>C36/J36</f>
        <v>0.07540214477211797</v>
      </c>
      <c r="L36" s="38">
        <f>B36/FD_objectif</f>
        <v>0.5093833780160858</v>
      </c>
    </row>
    <row r="37" spans="1:12" s="4" customFormat="1" ht="12.75">
      <c r="A37" s="24" t="s">
        <v>124</v>
      </c>
      <c r="B37" s="17">
        <v>4</v>
      </c>
      <c r="C37" s="18">
        <v>45</v>
      </c>
      <c r="D37" s="19" t="s">
        <v>66</v>
      </c>
      <c r="E37" s="20">
        <v>152</v>
      </c>
      <c r="F37" s="20">
        <v>7</v>
      </c>
      <c r="G37" s="20">
        <v>4</v>
      </c>
      <c r="H37" s="20">
        <v>20</v>
      </c>
      <c r="I37" s="20"/>
      <c r="J37" s="21">
        <f>foc_objectif/B37</f>
        <v>373</v>
      </c>
      <c r="K37" s="22">
        <f>C37/J37</f>
        <v>0.12064343163538874</v>
      </c>
      <c r="L37" s="23">
        <f>B37/FD_objectif</f>
        <v>0.8150134048257373</v>
      </c>
    </row>
    <row r="38" spans="1:12" s="4" customFormat="1" ht="12.75">
      <c r="A38" s="24" t="s">
        <v>124</v>
      </c>
      <c r="B38" s="17">
        <v>5</v>
      </c>
      <c r="C38" s="18">
        <v>45</v>
      </c>
      <c r="D38" s="19" t="s">
        <v>66</v>
      </c>
      <c r="E38" s="20">
        <v>149</v>
      </c>
      <c r="F38" s="20">
        <v>7</v>
      </c>
      <c r="G38" s="20">
        <v>4</v>
      </c>
      <c r="H38" s="20">
        <v>20</v>
      </c>
      <c r="I38" s="20"/>
      <c r="J38" s="21">
        <f>foc_objectif/B38</f>
        <v>298.4</v>
      </c>
      <c r="K38" s="22">
        <f>C38/J38</f>
        <v>0.15080428954423594</v>
      </c>
      <c r="L38" s="23">
        <f>B38/FD_objectif</f>
        <v>1.0187667560321716</v>
      </c>
    </row>
    <row r="39" spans="1:12" s="4" customFormat="1" ht="12.75">
      <c r="A39" s="24" t="s">
        <v>124</v>
      </c>
      <c r="B39" s="17">
        <v>6</v>
      </c>
      <c r="C39" s="18">
        <v>45</v>
      </c>
      <c r="D39" s="19" t="s">
        <v>66</v>
      </c>
      <c r="E39" s="20">
        <v>149</v>
      </c>
      <c r="F39" s="20">
        <v>7</v>
      </c>
      <c r="G39" s="20">
        <v>4</v>
      </c>
      <c r="H39" s="20">
        <v>20</v>
      </c>
      <c r="I39" s="20"/>
      <c r="J39" s="21">
        <f aca="true" t="shared" si="7" ref="J39:J44">foc_objectif/B39</f>
        <v>248.66666666666666</v>
      </c>
      <c r="K39" s="22">
        <f aca="true" t="shared" si="8" ref="K39:K44">C39/J39</f>
        <v>0.18096514745308312</v>
      </c>
      <c r="L39" s="23">
        <f aca="true" t="shared" si="9" ref="L39:L44">B39/FD_objectif</f>
        <v>1.2225201072386058</v>
      </c>
    </row>
    <row r="40" spans="1:12" s="4" customFormat="1" ht="12.75">
      <c r="A40" s="24" t="s">
        <v>124</v>
      </c>
      <c r="B40" s="17">
        <v>9</v>
      </c>
      <c r="C40" s="18">
        <v>50</v>
      </c>
      <c r="D40" s="19" t="s">
        <v>66</v>
      </c>
      <c r="E40" s="20">
        <v>158</v>
      </c>
      <c r="F40" s="20">
        <v>7</v>
      </c>
      <c r="G40" s="20">
        <v>4</v>
      </c>
      <c r="H40" s="20">
        <v>20</v>
      </c>
      <c r="I40" s="20"/>
      <c r="J40" s="21">
        <f t="shared" si="7"/>
        <v>165.77777777777777</v>
      </c>
      <c r="K40" s="22">
        <f t="shared" si="8"/>
        <v>0.3016085790884719</v>
      </c>
      <c r="L40" s="23">
        <f t="shared" si="9"/>
        <v>1.8337801608579087</v>
      </c>
    </row>
    <row r="41" spans="1:12" s="4" customFormat="1" ht="12.75">
      <c r="A41" s="24" t="s">
        <v>124</v>
      </c>
      <c r="B41" s="17">
        <v>10</v>
      </c>
      <c r="C41" s="18">
        <v>50</v>
      </c>
      <c r="D41" s="19" t="s">
        <v>66</v>
      </c>
      <c r="E41" s="20">
        <v>153</v>
      </c>
      <c r="F41" s="20">
        <v>7</v>
      </c>
      <c r="G41" s="20">
        <v>4</v>
      </c>
      <c r="H41" s="20">
        <v>20</v>
      </c>
      <c r="I41" s="20"/>
      <c r="J41" s="21">
        <f t="shared" si="7"/>
        <v>149.2</v>
      </c>
      <c r="K41" s="22">
        <f t="shared" si="8"/>
        <v>0.3351206434316354</v>
      </c>
      <c r="L41" s="23">
        <f t="shared" si="9"/>
        <v>2.037533512064343</v>
      </c>
    </row>
    <row r="42" spans="1:12" s="4" customFormat="1" ht="12.75">
      <c r="A42" s="24" t="s">
        <v>124</v>
      </c>
      <c r="B42" s="17">
        <v>12</v>
      </c>
      <c r="C42" s="18">
        <v>50</v>
      </c>
      <c r="D42" s="19" t="s">
        <v>66</v>
      </c>
      <c r="E42" s="20">
        <v>152</v>
      </c>
      <c r="F42" s="20">
        <v>7</v>
      </c>
      <c r="G42" s="20">
        <v>4</v>
      </c>
      <c r="H42" s="20">
        <v>20</v>
      </c>
      <c r="I42" s="20"/>
      <c r="J42" s="21">
        <f t="shared" si="7"/>
        <v>124.33333333333333</v>
      </c>
      <c r="K42" s="22">
        <f t="shared" si="8"/>
        <v>0.40214477211796246</v>
      </c>
      <c r="L42" s="23">
        <f t="shared" si="9"/>
        <v>2.4450402144772116</v>
      </c>
    </row>
    <row r="43" spans="1:12" s="4" customFormat="1" ht="12.75">
      <c r="A43" s="24" t="s">
        <v>124</v>
      </c>
      <c r="B43" s="17">
        <v>15</v>
      </c>
      <c r="C43" s="18">
        <v>50</v>
      </c>
      <c r="D43" s="19" t="s">
        <v>66</v>
      </c>
      <c r="E43" s="20">
        <v>140</v>
      </c>
      <c r="F43" s="20">
        <v>7</v>
      </c>
      <c r="G43" s="20">
        <v>4</v>
      </c>
      <c r="H43" s="20">
        <v>20</v>
      </c>
      <c r="I43" s="20"/>
      <c r="J43" s="21">
        <f t="shared" si="7"/>
        <v>99.46666666666667</v>
      </c>
      <c r="K43" s="22">
        <f t="shared" si="8"/>
        <v>0.5026809651474531</v>
      </c>
      <c r="L43" s="23">
        <f t="shared" si="9"/>
        <v>3.0563002680965146</v>
      </c>
    </row>
    <row r="44" spans="1:12" s="4" customFormat="1" ht="12.75">
      <c r="A44" s="24" t="s">
        <v>124</v>
      </c>
      <c r="B44" s="17">
        <v>20</v>
      </c>
      <c r="C44" s="18">
        <v>50</v>
      </c>
      <c r="D44" s="19" t="s">
        <v>66</v>
      </c>
      <c r="E44" s="20">
        <v>131</v>
      </c>
      <c r="F44" s="20">
        <v>6</v>
      </c>
      <c r="G44" s="20">
        <v>4</v>
      </c>
      <c r="H44" s="20">
        <v>20</v>
      </c>
      <c r="I44" s="20"/>
      <c r="J44" s="21">
        <f t="shared" si="7"/>
        <v>74.6</v>
      </c>
      <c r="K44" s="22">
        <f t="shared" si="8"/>
        <v>0.6702412868632708</v>
      </c>
      <c r="L44" s="23">
        <f t="shared" si="9"/>
        <v>4.075067024128686</v>
      </c>
    </row>
    <row r="45" spans="1:12" s="4" customFormat="1" ht="12.75">
      <c r="A45" s="24" t="s">
        <v>124</v>
      </c>
      <c r="B45" s="17">
        <v>25</v>
      </c>
      <c r="C45" s="18">
        <v>50</v>
      </c>
      <c r="D45" s="19" t="s">
        <v>66</v>
      </c>
      <c r="E45" s="20">
        <v>128</v>
      </c>
      <c r="F45" s="20">
        <v>5</v>
      </c>
      <c r="G45" s="20">
        <v>3</v>
      </c>
      <c r="H45" s="20">
        <v>20</v>
      </c>
      <c r="I45" s="20"/>
      <c r="J45" s="21">
        <f>foc_objectif/B45</f>
        <v>59.68</v>
      </c>
      <c r="K45" s="22">
        <f>C45/J45</f>
        <v>0.8378016085790885</v>
      </c>
      <c r="L45" s="23">
        <f>B45/FD_objectif</f>
        <v>5.093833780160858</v>
      </c>
    </row>
    <row r="46" spans="1:12" s="4" customFormat="1" ht="12.75">
      <c r="A46" s="24" t="s">
        <v>124</v>
      </c>
      <c r="B46" s="17">
        <v>40</v>
      </c>
      <c r="C46" s="18">
        <v>42</v>
      </c>
      <c r="D46" s="19" t="s">
        <v>66</v>
      </c>
      <c r="E46" s="20">
        <v>139</v>
      </c>
      <c r="F46" s="20">
        <v>4</v>
      </c>
      <c r="G46" s="20">
        <v>2</v>
      </c>
      <c r="H46" s="20">
        <v>32</v>
      </c>
      <c r="I46" s="20"/>
      <c r="J46" s="21">
        <f>foc_objectif/B46</f>
        <v>37.3</v>
      </c>
      <c r="K46" s="22">
        <f>C46/J46</f>
        <v>1.126005361930295</v>
      </c>
      <c r="L46" s="23">
        <f>B46/FD_objectif</f>
        <v>8.150134048257373</v>
      </c>
    </row>
    <row r="47" spans="1:12" s="4" customFormat="1" ht="13.5" thickBot="1">
      <c r="A47" s="24" t="s">
        <v>124</v>
      </c>
      <c r="B47" s="17">
        <v>50</v>
      </c>
      <c r="C47" s="18">
        <v>45</v>
      </c>
      <c r="D47" s="19">
        <v>2</v>
      </c>
      <c r="E47" s="20">
        <v>419</v>
      </c>
      <c r="F47" s="20">
        <v>4</v>
      </c>
      <c r="G47" s="20">
        <v>2</v>
      </c>
      <c r="H47" s="20">
        <v>38</v>
      </c>
      <c r="I47" s="20"/>
      <c r="J47" s="21">
        <f>foc_objectif/B47</f>
        <v>29.84</v>
      </c>
      <c r="K47" s="22">
        <f>C47/J47</f>
        <v>1.5080428954423593</v>
      </c>
      <c r="L47" s="23">
        <f>B47/FD_objectif</f>
        <v>10.187667560321715</v>
      </c>
    </row>
    <row r="48" spans="1:12" ht="12.75">
      <c r="A48" s="278" t="s">
        <v>204</v>
      </c>
      <c r="B48" s="87">
        <v>8</v>
      </c>
      <c r="C48" s="88">
        <v>60</v>
      </c>
      <c r="D48" s="284" t="s">
        <v>66</v>
      </c>
      <c r="E48" s="284">
        <v>224</v>
      </c>
      <c r="F48" s="284">
        <v>7</v>
      </c>
      <c r="G48" s="286">
        <v>4</v>
      </c>
      <c r="H48" s="90">
        <v>19</v>
      </c>
      <c r="I48" s="90"/>
      <c r="J48" s="91">
        <f>foc_objectif/B48</f>
        <v>186.5</v>
      </c>
      <c r="K48" s="92">
        <f>C48/J48</f>
        <v>0.32171581769436997</v>
      </c>
      <c r="L48" s="143">
        <f>B48/FD_objectif</f>
        <v>1.6300268096514745</v>
      </c>
    </row>
    <row r="49" spans="1:12" ht="12.75">
      <c r="A49" s="279"/>
      <c r="B49" s="95"/>
      <c r="C49" s="97" t="s">
        <v>15</v>
      </c>
      <c r="D49" s="280"/>
      <c r="E49" s="280"/>
      <c r="F49" s="280"/>
      <c r="G49" s="287"/>
      <c r="H49" s="281" t="s">
        <v>64</v>
      </c>
      <c r="I49" s="98"/>
      <c r="J49" s="99"/>
      <c r="K49" s="282" t="s">
        <v>64</v>
      </c>
      <c r="L49" s="145">
        <f>B49/FD_objectif</f>
        <v>0</v>
      </c>
    </row>
    <row r="50" spans="1:12" ht="12.75">
      <c r="A50" s="279"/>
      <c r="B50" s="95"/>
      <c r="C50" s="97" t="s">
        <v>15</v>
      </c>
      <c r="D50" s="280"/>
      <c r="E50" s="280"/>
      <c r="F50" s="280"/>
      <c r="G50" s="287"/>
      <c r="H50" s="281" t="s">
        <v>64</v>
      </c>
      <c r="I50" s="98"/>
      <c r="J50" s="99"/>
      <c r="K50" s="282" t="s">
        <v>64</v>
      </c>
      <c r="L50" s="145">
        <f>B50/FD_objectif</f>
        <v>0</v>
      </c>
    </row>
    <row r="51" spans="1:12" ht="13.5" thickBot="1">
      <c r="A51" s="283"/>
      <c r="B51" s="136">
        <v>24</v>
      </c>
      <c r="C51" s="137">
        <v>40</v>
      </c>
      <c r="D51" s="285"/>
      <c r="E51" s="285"/>
      <c r="F51" s="285"/>
      <c r="G51" s="288"/>
      <c r="H51" s="139">
        <v>19</v>
      </c>
      <c r="I51" s="139"/>
      <c r="J51" s="140">
        <f>foc_objectif/B51</f>
        <v>62.166666666666664</v>
      </c>
      <c r="K51" s="141">
        <f>C51/J51</f>
        <v>0.6434316353887399</v>
      </c>
      <c r="L51" s="159">
        <f>B51/FD_objectif</f>
        <v>4.890080428954423</v>
      </c>
    </row>
    <row r="52" spans="1:12" ht="12.75">
      <c r="A52" s="278" t="s">
        <v>205</v>
      </c>
      <c r="B52" s="87">
        <v>8</v>
      </c>
      <c r="C52" s="88">
        <v>55</v>
      </c>
      <c r="D52" s="284" t="s">
        <v>66</v>
      </c>
      <c r="E52" s="284">
        <v>224</v>
      </c>
      <c r="F52" s="284">
        <v>7</v>
      </c>
      <c r="G52" s="286">
        <v>4</v>
      </c>
      <c r="H52" s="90">
        <v>15</v>
      </c>
      <c r="I52" s="90">
        <v>7.6</v>
      </c>
      <c r="J52" s="91">
        <f>foc_objectif/B52</f>
        <v>186.5</v>
      </c>
      <c r="K52" s="92">
        <f>C52/J52</f>
        <v>0.2949061662198391</v>
      </c>
      <c r="L52" s="143">
        <f>B52/FD_objectif</f>
        <v>1.6300268096514745</v>
      </c>
    </row>
    <row r="53" spans="1:12" ht="12.75">
      <c r="A53" s="279"/>
      <c r="B53" s="95">
        <v>12</v>
      </c>
      <c r="C53" s="97" t="s">
        <v>15</v>
      </c>
      <c r="D53" s="280"/>
      <c r="E53" s="280"/>
      <c r="F53" s="280"/>
      <c r="G53" s="287"/>
      <c r="H53" s="281" t="s">
        <v>64</v>
      </c>
      <c r="I53" s="98"/>
      <c r="J53" s="99">
        <f>foc_objectif/B53</f>
        <v>124.33333333333333</v>
      </c>
      <c r="K53" s="282" t="s">
        <v>64</v>
      </c>
      <c r="L53" s="145">
        <f>B53/FD_objectif</f>
        <v>2.4450402144772116</v>
      </c>
    </row>
    <row r="54" spans="1:12" ht="12.75">
      <c r="A54" s="279"/>
      <c r="B54" s="95">
        <v>16</v>
      </c>
      <c r="C54" s="97" t="s">
        <v>15</v>
      </c>
      <c r="D54" s="280"/>
      <c r="E54" s="280"/>
      <c r="F54" s="280"/>
      <c r="G54" s="287"/>
      <c r="H54" s="281" t="s">
        <v>64</v>
      </c>
      <c r="I54" s="98"/>
      <c r="J54" s="99">
        <f>foc_objectif/B54</f>
        <v>93.25</v>
      </c>
      <c r="K54" s="282" t="s">
        <v>64</v>
      </c>
      <c r="L54" s="145">
        <f>B54/FD_objectif</f>
        <v>3.260053619302949</v>
      </c>
    </row>
    <row r="55" spans="1:12" ht="13.5" thickBot="1">
      <c r="A55" s="283"/>
      <c r="B55" s="136">
        <v>24</v>
      </c>
      <c r="C55" s="137">
        <v>40</v>
      </c>
      <c r="D55" s="285"/>
      <c r="E55" s="285"/>
      <c r="F55" s="285"/>
      <c r="G55" s="288"/>
      <c r="H55" s="139">
        <v>20</v>
      </c>
      <c r="I55" s="139">
        <v>16.7</v>
      </c>
      <c r="J55" s="140">
        <f>foc_objectif/B55</f>
        <v>62.166666666666664</v>
      </c>
      <c r="K55" s="141">
        <f>C55/J55</f>
        <v>0.6434316353887399</v>
      </c>
      <c r="L55" s="159">
        <f>B55/FD_objectif</f>
        <v>4.890080428954423</v>
      </c>
    </row>
  </sheetData>
  <mergeCells count="13">
    <mergeCell ref="F52:F55"/>
    <mergeCell ref="F48:F51"/>
    <mergeCell ref="G48:G51"/>
    <mergeCell ref="G52:G55"/>
    <mergeCell ref="A52:A55"/>
    <mergeCell ref="E48:E51"/>
    <mergeCell ref="E52:E55"/>
    <mergeCell ref="D48:D51"/>
    <mergeCell ref="D52:D55"/>
    <mergeCell ref="J2:L2"/>
    <mergeCell ref="A48:A51"/>
    <mergeCell ref="A2:A3"/>
    <mergeCell ref="B2:I2"/>
  </mergeCells>
  <conditionalFormatting sqref="G61 B4:L18 D19:F47 G19:G57 H19:L64 B19:C64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hyperlinks>
    <hyperlink ref="C1" r:id="rId1" display="http://www.vixenoptics.com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62" sqref="A62"/>
    </sheetView>
  </sheetViews>
  <sheetFormatPr defaultColWidth="11.421875" defaultRowHeight="12.75"/>
  <cols>
    <col min="1" max="1" width="22.574218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118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39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119</v>
      </c>
      <c r="B4" s="87">
        <v>9</v>
      </c>
      <c r="C4" s="88">
        <v>72</v>
      </c>
      <c r="D4" s="89" t="s">
        <v>66</v>
      </c>
      <c r="E4" s="90">
        <v>70</v>
      </c>
      <c r="F4" s="90">
        <v>5</v>
      </c>
      <c r="G4" s="90">
        <v>4</v>
      </c>
      <c r="H4" s="90">
        <v>12</v>
      </c>
      <c r="I4" s="90"/>
      <c r="J4" s="91">
        <f aca="true" t="shared" si="0" ref="J4:J16">foc_objectif/B4</f>
        <v>165.77777777777777</v>
      </c>
      <c r="K4" s="92">
        <f aca="true" t="shared" si="1" ref="K4:K16">C4/J4</f>
        <v>0.4343163538873995</v>
      </c>
      <c r="L4" s="93">
        <f aca="true" t="shared" si="2" ref="L4:L16">B4/FD_objectif</f>
        <v>1.8337801608579087</v>
      </c>
    </row>
    <row r="5" spans="1:12" s="4" customFormat="1" ht="12.75">
      <c r="A5" s="94" t="s">
        <v>119</v>
      </c>
      <c r="B5" s="108">
        <v>15</v>
      </c>
      <c r="C5" s="109">
        <v>72</v>
      </c>
      <c r="D5" s="97" t="s">
        <v>66</v>
      </c>
      <c r="E5" s="98">
        <v>90</v>
      </c>
      <c r="F5" s="98">
        <v>5</v>
      </c>
      <c r="G5" s="98">
        <v>4</v>
      </c>
      <c r="H5" s="98">
        <v>14</v>
      </c>
      <c r="I5" s="98"/>
      <c r="J5" s="99">
        <f t="shared" si="0"/>
        <v>99.46666666666667</v>
      </c>
      <c r="K5" s="100">
        <f t="shared" si="1"/>
        <v>0.7238605898123325</v>
      </c>
      <c r="L5" s="101">
        <f t="shared" si="2"/>
        <v>3.0563002680965146</v>
      </c>
    </row>
    <row r="6" spans="1:12" s="4" customFormat="1" ht="12.75">
      <c r="A6" s="94" t="s">
        <v>119</v>
      </c>
      <c r="B6" s="108">
        <v>20</v>
      </c>
      <c r="C6" s="96">
        <v>72</v>
      </c>
      <c r="D6" s="97" t="s">
        <v>66</v>
      </c>
      <c r="E6" s="98">
        <v>100</v>
      </c>
      <c r="F6" s="98">
        <v>5</v>
      </c>
      <c r="G6" s="98">
        <v>4</v>
      </c>
      <c r="H6" s="98">
        <v>17</v>
      </c>
      <c r="I6" s="98"/>
      <c r="J6" s="99">
        <f t="shared" si="0"/>
        <v>74.6</v>
      </c>
      <c r="K6" s="100">
        <f t="shared" si="1"/>
        <v>0.96514745308311</v>
      </c>
      <c r="L6" s="101">
        <f t="shared" si="2"/>
        <v>4.075067024128686</v>
      </c>
    </row>
    <row r="7" spans="1:12" s="4" customFormat="1" ht="12.75">
      <c r="A7" s="94" t="s">
        <v>119</v>
      </c>
      <c r="B7" s="95">
        <v>25</v>
      </c>
      <c r="C7" s="96">
        <v>72</v>
      </c>
      <c r="D7" s="97">
        <v>2</v>
      </c>
      <c r="E7" s="98">
        <v>330</v>
      </c>
      <c r="F7" s="98">
        <v>5</v>
      </c>
      <c r="G7" s="98">
        <v>3</v>
      </c>
      <c r="H7" s="98">
        <v>21</v>
      </c>
      <c r="I7" s="98"/>
      <c r="J7" s="99">
        <f t="shared" si="0"/>
        <v>59.68</v>
      </c>
      <c r="K7" s="100">
        <f t="shared" si="1"/>
        <v>1.2064343163538873</v>
      </c>
      <c r="L7" s="101">
        <f t="shared" si="2"/>
        <v>5.093833780160858</v>
      </c>
    </row>
    <row r="8" spans="1:12" s="4" customFormat="1" ht="12.75">
      <c r="A8" s="94" t="s">
        <v>119</v>
      </c>
      <c r="B8" s="95">
        <v>33</v>
      </c>
      <c r="C8" s="96">
        <v>72</v>
      </c>
      <c r="D8" s="97">
        <v>2</v>
      </c>
      <c r="E8" s="98">
        <v>410</v>
      </c>
      <c r="F8" s="98">
        <v>5</v>
      </c>
      <c r="G8" s="98">
        <v>4</v>
      </c>
      <c r="H8" s="98">
        <v>25</v>
      </c>
      <c r="I8" s="98"/>
      <c r="J8" s="99">
        <f t="shared" si="0"/>
        <v>45.21212121212121</v>
      </c>
      <c r="K8" s="100">
        <f t="shared" si="1"/>
        <v>1.5924932975871313</v>
      </c>
      <c r="L8" s="101">
        <f t="shared" si="2"/>
        <v>6.7238605898123325</v>
      </c>
    </row>
    <row r="9" spans="1:12" s="4" customFormat="1" ht="13.5" thickBot="1">
      <c r="A9" s="94" t="s">
        <v>119</v>
      </c>
      <c r="B9" s="95">
        <v>40</v>
      </c>
      <c r="C9" s="96">
        <v>70</v>
      </c>
      <c r="D9" s="97">
        <v>2</v>
      </c>
      <c r="E9" s="98">
        <v>570</v>
      </c>
      <c r="F9" s="98">
        <v>5</v>
      </c>
      <c r="G9" s="98">
        <v>3</v>
      </c>
      <c r="H9" s="98">
        <v>28</v>
      </c>
      <c r="I9" s="98"/>
      <c r="J9" s="99">
        <f t="shared" si="0"/>
        <v>37.3</v>
      </c>
      <c r="K9" s="100">
        <f t="shared" si="1"/>
        <v>1.8766756032171583</v>
      </c>
      <c r="L9" s="101">
        <f t="shared" si="2"/>
        <v>8.150134048257373</v>
      </c>
    </row>
    <row r="10" spans="1:12" s="4" customFormat="1" ht="12.75">
      <c r="A10" s="9" t="s">
        <v>120</v>
      </c>
      <c r="B10" s="10">
        <v>3</v>
      </c>
      <c r="C10" s="11">
        <v>55</v>
      </c>
      <c r="D10" s="12" t="s">
        <v>66</v>
      </c>
      <c r="E10" s="13">
        <v>200</v>
      </c>
      <c r="F10" s="13">
        <v>7</v>
      </c>
      <c r="G10" s="13">
        <v>4</v>
      </c>
      <c r="H10" s="13">
        <v>20</v>
      </c>
      <c r="I10" s="13"/>
      <c r="J10" s="14">
        <f t="shared" si="0"/>
        <v>497.3333333333333</v>
      </c>
      <c r="K10" s="15">
        <f t="shared" si="1"/>
        <v>0.11058981233243968</v>
      </c>
      <c r="L10" s="38">
        <f t="shared" si="2"/>
        <v>0.6112600536193029</v>
      </c>
    </row>
    <row r="11" spans="1:12" s="4" customFormat="1" ht="12.75">
      <c r="A11" s="24" t="s">
        <v>120</v>
      </c>
      <c r="B11" s="17">
        <v>6</v>
      </c>
      <c r="C11" s="18">
        <v>55</v>
      </c>
      <c r="D11" s="19" t="s">
        <v>66</v>
      </c>
      <c r="E11" s="20">
        <v>150</v>
      </c>
      <c r="F11" s="20">
        <v>7</v>
      </c>
      <c r="G11" s="20">
        <v>4</v>
      </c>
      <c r="H11" s="20">
        <v>20</v>
      </c>
      <c r="I11" s="20"/>
      <c r="J11" s="21">
        <f t="shared" si="0"/>
        <v>248.66666666666666</v>
      </c>
      <c r="K11" s="22">
        <f t="shared" si="1"/>
        <v>0.22117962466487937</v>
      </c>
      <c r="L11" s="23">
        <f t="shared" si="2"/>
        <v>1.2225201072386058</v>
      </c>
    </row>
    <row r="12" spans="1:12" s="4" customFormat="1" ht="13.5" thickBot="1">
      <c r="A12" s="24" t="s">
        <v>120</v>
      </c>
      <c r="B12" s="17">
        <v>12.5</v>
      </c>
      <c r="C12" s="18">
        <v>55</v>
      </c>
      <c r="D12" s="19" t="s">
        <v>66</v>
      </c>
      <c r="E12" s="20">
        <v>150</v>
      </c>
      <c r="F12" s="20">
        <v>7</v>
      </c>
      <c r="G12" s="20">
        <v>4</v>
      </c>
      <c r="H12" s="20">
        <v>20</v>
      </c>
      <c r="I12" s="20"/>
      <c r="J12" s="21">
        <f t="shared" si="0"/>
        <v>119.36</v>
      </c>
      <c r="K12" s="22">
        <f t="shared" si="1"/>
        <v>0.46079088471849866</v>
      </c>
      <c r="L12" s="23">
        <f t="shared" si="2"/>
        <v>2.546916890080429</v>
      </c>
    </row>
    <row r="13" spans="1:12" s="4" customFormat="1" ht="12.75">
      <c r="A13" s="9" t="s">
        <v>121</v>
      </c>
      <c r="B13" s="10">
        <v>4</v>
      </c>
      <c r="C13" s="11">
        <v>82</v>
      </c>
      <c r="D13" s="12" t="s">
        <v>66</v>
      </c>
      <c r="E13" s="13">
        <v>200</v>
      </c>
      <c r="F13" s="13">
        <v>7</v>
      </c>
      <c r="G13" s="13">
        <v>4</v>
      </c>
      <c r="H13" s="13">
        <v>12</v>
      </c>
      <c r="I13" s="13"/>
      <c r="J13" s="14">
        <f t="shared" si="0"/>
        <v>373</v>
      </c>
      <c r="K13" s="15">
        <f t="shared" si="1"/>
        <v>0.21983914209115282</v>
      </c>
      <c r="L13" s="38">
        <f t="shared" si="2"/>
        <v>0.8150134048257373</v>
      </c>
    </row>
    <row r="14" spans="1:12" s="4" customFormat="1" ht="12.75">
      <c r="A14" s="24" t="s">
        <v>121</v>
      </c>
      <c r="B14" s="17">
        <v>7</v>
      </c>
      <c r="C14" s="18">
        <v>82</v>
      </c>
      <c r="D14" s="19" t="s">
        <v>66</v>
      </c>
      <c r="E14" s="20">
        <v>200</v>
      </c>
      <c r="F14" s="20">
        <v>7</v>
      </c>
      <c r="G14" s="20">
        <v>4</v>
      </c>
      <c r="H14" s="20">
        <v>12</v>
      </c>
      <c r="I14" s="20"/>
      <c r="J14" s="21">
        <f t="shared" si="0"/>
        <v>213.14285714285714</v>
      </c>
      <c r="K14" s="22">
        <f t="shared" si="1"/>
        <v>0.38471849865951746</v>
      </c>
      <c r="L14" s="23">
        <f t="shared" si="2"/>
        <v>1.4262734584450403</v>
      </c>
    </row>
    <row r="15" spans="1:12" s="4" customFormat="1" ht="12.75">
      <c r="A15" s="24" t="s">
        <v>121</v>
      </c>
      <c r="B15" s="17">
        <v>16</v>
      </c>
      <c r="C15" s="18">
        <v>82</v>
      </c>
      <c r="D15" s="19" t="s">
        <v>66</v>
      </c>
      <c r="E15" s="20">
        <v>200</v>
      </c>
      <c r="F15" s="20">
        <v>7</v>
      </c>
      <c r="G15" s="20">
        <v>4</v>
      </c>
      <c r="H15" s="20">
        <v>12</v>
      </c>
      <c r="I15" s="20"/>
      <c r="J15" s="21">
        <f t="shared" si="0"/>
        <v>93.25</v>
      </c>
      <c r="K15" s="22">
        <f t="shared" si="1"/>
        <v>0.8793565683646113</v>
      </c>
      <c r="L15" s="23">
        <f t="shared" si="2"/>
        <v>3.260053619302949</v>
      </c>
    </row>
    <row r="16" spans="1:12" s="4" customFormat="1" ht="13.5" thickBot="1">
      <c r="A16" s="39" t="s">
        <v>121</v>
      </c>
      <c r="B16" s="40">
        <v>28</v>
      </c>
      <c r="C16" s="41">
        <v>82</v>
      </c>
      <c r="D16" s="42">
        <v>2</v>
      </c>
      <c r="E16" s="43">
        <v>1000</v>
      </c>
      <c r="F16" s="43">
        <v>6</v>
      </c>
      <c r="G16" s="43">
        <v>4</v>
      </c>
      <c r="H16" s="43">
        <v>18</v>
      </c>
      <c r="I16" s="43"/>
      <c r="J16" s="44">
        <f t="shared" si="0"/>
        <v>53.285714285714285</v>
      </c>
      <c r="K16" s="45">
        <f t="shared" si="1"/>
        <v>1.5388739946380698</v>
      </c>
      <c r="L16" s="46">
        <f t="shared" si="2"/>
        <v>5.705093833780161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</sheetData>
  <mergeCells count="3">
    <mergeCell ref="J2:L2"/>
    <mergeCell ref="A2:A3"/>
    <mergeCell ref="B2:I2"/>
  </mergeCells>
  <conditionalFormatting sqref="B4:L16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59" sqref="A59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149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/>
      <c r="B4" s="10"/>
      <c r="C4" s="11"/>
      <c r="D4" s="12"/>
      <c r="E4" s="13"/>
      <c r="F4" s="13"/>
      <c r="G4" s="158"/>
      <c r="H4" s="13"/>
      <c r="I4" s="13"/>
      <c r="J4" s="14" t="e">
        <f>foc_objectif/B4</f>
        <v>#DIV/0!</v>
      </c>
      <c r="K4" s="15" t="e">
        <f>C4/J4</f>
        <v>#DIV/0!</v>
      </c>
      <c r="L4" s="38">
        <f>B4/FD_objectif</f>
        <v>0</v>
      </c>
    </row>
    <row r="5" spans="1:12" s="4" customFormat="1" ht="12.75">
      <c r="A5" s="24"/>
      <c r="B5" s="17"/>
      <c r="C5" s="18"/>
      <c r="D5" s="19"/>
      <c r="E5" s="20"/>
      <c r="F5" s="20"/>
      <c r="G5" s="20"/>
      <c r="H5" s="20"/>
      <c r="I5" s="20"/>
      <c r="J5" s="21" t="e">
        <f>foc_objectif/B5</f>
        <v>#DIV/0!</v>
      </c>
      <c r="K5" s="22" t="e">
        <f>C5/J5</f>
        <v>#DIV/0!</v>
      </c>
      <c r="L5" s="23">
        <f>B5/FD_objectif</f>
        <v>0</v>
      </c>
    </row>
    <row r="6" spans="1:12" s="4" customFormat="1" ht="12.75">
      <c r="A6" s="24"/>
      <c r="B6" s="17"/>
      <c r="C6" s="18"/>
      <c r="D6" s="19"/>
      <c r="E6" s="20"/>
      <c r="F6" s="20"/>
      <c r="G6" s="20"/>
      <c r="H6" s="20"/>
      <c r="I6" s="20"/>
      <c r="J6" s="21" t="e">
        <f>foc_objectif/B6</f>
        <v>#DIV/0!</v>
      </c>
      <c r="K6" s="22" t="e">
        <f>C6/J6</f>
        <v>#DIV/0!</v>
      </c>
      <c r="L6" s="23">
        <f>B6/FD_objectif</f>
        <v>0</v>
      </c>
    </row>
    <row r="7" spans="1:12" s="4" customFormat="1" ht="12.75">
      <c r="A7" s="24"/>
      <c r="B7" s="17"/>
      <c r="C7" s="18"/>
      <c r="D7" s="19"/>
      <c r="E7" s="20"/>
      <c r="F7" s="20"/>
      <c r="G7" s="20"/>
      <c r="H7" s="20"/>
      <c r="I7" s="20"/>
      <c r="J7" s="21"/>
      <c r="K7" s="22"/>
      <c r="L7" s="23"/>
    </row>
    <row r="8" spans="1:12" s="4" customFormat="1" ht="13.5" thickBot="1">
      <c r="A8" s="24"/>
      <c r="B8" s="17"/>
      <c r="C8" s="18"/>
      <c r="D8" s="19"/>
      <c r="E8" s="20"/>
      <c r="F8" s="20"/>
      <c r="G8" s="20"/>
      <c r="H8" s="20"/>
      <c r="I8" s="20"/>
      <c r="J8" s="21" t="e">
        <f aca="true" t="shared" si="0" ref="J8:J24">foc_objectif/B8</f>
        <v>#DIV/0!</v>
      </c>
      <c r="K8" s="22" t="e">
        <f aca="true" t="shared" si="1" ref="K8:K24">C8/J8</f>
        <v>#DIV/0!</v>
      </c>
      <c r="L8" s="23">
        <f aca="true" t="shared" si="2" ref="L8:L24">B8/FD_objectif</f>
        <v>0</v>
      </c>
    </row>
    <row r="9" spans="1:12" s="4" customFormat="1" ht="12.75">
      <c r="A9" s="9" t="s">
        <v>150</v>
      </c>
      <c r="B9" s="10">
        <v>50</v>
      </c>
      <c r="C9" s="11">
        <v>50</v>
      </c>
      <c r="D9" s="12">
        <v>2</v>
      </c>
      <c r="E9" s="13"/>
      <c r="F9" s="13"/>
      <c r="G9" s="13"/>
      <c r="H9" s="13"/>
      <c r="I9" s="13"/>
      <c r="J9" s="14">
        <f t="shared" si="0"/>
        <v>29.84</v>
      </c>
      <c r="K9" s="15">
        <f t="shared" si="1"/>
        <v>1.675603217158177</v>
      </c>
      <c r="L9" s="38">
        <f t="shared" si="2"/>
        <v>10.187667560321715</v>
      </c>
    </row>
    <row r="10" spans="1:12" s="144" customFormat="1" ht="12.75">
      <c r="A10" s="134" t="s">
        <v>150</v>
      </c>
      <c r="B10" s="95">
        <v>30</v>
      </c>
      <c r="C10" s="96">
        <v>52</v>
      </c>
      <c r="D10" s="97" t="s">
        <v>66</v>
      </c>
      <c r="E10" s="98"/>
      <c r="F10" s="98"/>
      <c r="G10" s="98"/>
      <c r="H10" s="98"/>
      <c r="I10" s="98"/>
      <c r="J10" s="99">
        <f t="shared" si="0"/>
        <v>49.733333333333334</v>
      </c>
      <c r="K10" s="100">
        <f t="shared" si="1"/>
        <v>1.0455764075067024</v>
      </c>
      <c r="L10" s="145">
        <f t="shared" si="2"/>
        <v>6.112600536193029</v>
      </c>
    </row>
    <row r="11" spans="1:12" s="144" customFormat="1" ht="12.75">
      <c r="A11" s="134" t="s">
        <v>150</v>
      </c>
      <c r="B11" s="95">
        <v>24</v>
      </c>
      <c r="C11" s="96">
        <v>52</v>
      </c>
      <c r="D11" s="97" t="s">
        <v>66</v>
      </c>
      <c r="E11" s="98"/>
      <c r="F11" s="98"/>
      <c r="G11" s="98"/>
      <c r="H11" s="98"/>
      <c r="I11" s="98"/>
      <c r="J11" s="99">
        <f t="shared" si="0"/>
        <v>62.166666666666664</v>
      </c>
      <c r="K11" s="100">
        <f t="shared" si="1"/>
        <v>0.8364611260053619</v>
      </c>
      <c r="L11" s="145">
        <f t="shared" si="2"/>
        <v>4.890080428954423</v>
      </c>
    </row>
    <row r="12" spans="1:12" s="144" customFormat="1" ht="12.75">
      <c r="A12" s="134" t="s">
        <v>150</v>
      </c>
      <c r="B12" s="95">
        <v>18</v>
      </c>
      <c r="C12" s="96">
        <v>52</v>
      </c>
      <c r="D12" s="97" t="s">
        <v>66</v>
      </c>
      <c r="E12" s="98"/>
      <c r="F12" s="98"/>
      <c r="G12" s="98"/>
      <c r="H12" s="98"/>
      <c r="I12" s="98"/>
      <c r="J12" s="99">
        <f t="shared" si="0"/>
        <v>82.88888888888889</v>
      </c>
      <c r="K12" s="100">
        <f t="shared" si="1"/>
        <v>0.6273458445040214</v>
      </c>
      <c r="L12" s="145">
        <f t="shared" si="2"/>
        <v>3.6675603217158175</v>
      </c>
    </row>
    <row r="13" spans="1:12" s="144" customFormat="1" ht="12.75">
      <c r="A13" s="134" t="s">
        <v>150</v>
      </c>
      <c r="B13" s="95">
        <v>12.5</v>
      </c>
      <c r="C13" s="96">
        <v>52</v>
      </c>
      <c r="D13" s="97" t="s">
        <v>66</v>
      </c>
      <c r="E13" s="98"/>
      <c r="F13" s="98"/>
      <c r="G13" s="98"/>
      <c r="H13" s="98"/>
      <c r="I13" s="98"/>
      <c r="J13" s="99">
        <f t="shared" si="0"/>
        <v>119.36</v>
      </c>
      <c r="K13" s="100">
        <f t="shared" si="1"/>
        <v>0.435656836461126</v>
      </c>
      <c r="L13" s="145">
        <f t="shared" si="2"/>
        <v>2.546916890080429</v>
      </c>
    </row>
    <row r="14" spans="1:12" s="144" customFormat="1" ht="12.75">
      <c r="A14" s="134" t="s">
        <v>150</v>
      </c>
      <c r="B14" s="95">
        <v>7.5</v>
      </c>
      <c r="C14" s="96">
        <v>52</v>
      </c>
      <c r="D14" s="97" t="s">
        <v>66</v>
      </c>
      <c r="E14" s="98"/>
      <c r="F14" s="98"/>
      <c r="G14" s="98"/>
      <c r="H14" s="98"/>
      <c r="I14" s="98"/>
      <c r="J14" s="99">
        <f t="shared" si="0"/>
        <v>198.93333333333334</v>
      </c>
      <c r="K14" s="100">
        <f t="shared" si="1"/>
        <v>0.2613941018766756</v>
      </c>
      <c r="L14" s="145">
        <f t="shared" si="2"/>
        <v>1.5281501340482573</v>
      </c>
    </row>
    <row r="15" spans="1:12" s="144" customFormat="1" ht="12.75">
      <c r="A15" s="134" t="s">
        <v>150</v>
      </c>
      <c r="B15" s="95">
        <v>5</v>
      </c>
      <c r="C15" s="96">
        <v>52</v>
      </c>
      <c r="D15" s="97" t="s">
        <v>66</v>
      </c>
      <c r="E15" s="98"/>
      <c r="F15" s="98"/>
      <c r="G15" s="98"/>
      <c r="H15" s="98"/>
      <c r="I15" s="98"/>
      <c r="J15" s="99">
        <f t="shared" si="0"/>
        <v>298.4</v>
      </c>
      <c r="K15" s="100">
        <f t="shared" si="1"/>
        <v>0.1742627345844504</v>
      </c>
      <c r="L15" s="145">
        <f t="shared" si="2"/>
        <v>1.0187667560321716</v>
      </c>
    </row>
    <row r="16" spans="1:12" s="144" customFormat="1" ht="12.75">
      <c r="A16" s="134" t="s">
        <v>150</v>
      </c>
      <c r="B16" s="161">
        <v>3.6</v>
      </c>
      <c r="C16" s="96">
        <v>40</v>
      </c>
      <c r="D16" s="162" t="s">
        <v>66</v>
      </c>
      <c r="E16" s="163"/>
      <c r="F16" s="98"/>
      <c r="G16" s="163"/>
      <c r="H16" s="163"/>
      <c r="I16" s="163"/>
      <c r="J16" s="99">
        <f t="shared" si="0"/>
        <v>414.44444444444446</v>
      </c>
      <c r="K16" s="100">
        <f t="shared" si="1"/>
        <v>0.09651474530831099</v>
      </c>
      <c r="L16" s="145">
        <f t="shared" si="2"/>
        <v>0.7335120643431635</v>
      </c>
    </row>
    <row r="17" spans="1:12" s="4" customFormat="1" ht="13.5" thickBot="1">
      <c r="A17" s="39" t="s">
        <v>150</v>
      </c>
      <c r="B17" s="40">
        <v>2.8</v>
      </c>
      <c r="C17" s="41">
        <v>42</v>
      </c>
      <c r="D17" s="42" t="s">
        <v>66</v>
      </c>
      <c r="E17" s="43"/>
      <c r="F17" s="43"/>
      <c r="G17" s="43"/>
      <c r="H17" s="43"/>
      <c r="I17" s="43"/>
      <c r="J17" s="44">
        <f t="shared" si="0"/>
        <v>532.8571428571429</v>
      </c>
      <c r="K17" s="45">
        <f t="shared" si="1"/>
        <v>0.07882037533512064</v>
      </c>
      <c r="L17" s="46">
        <f t="shared" si="2"/>
        <v>0.570509383378016</v>
      </c>
    </row>
    <row r="18" spans="1:12" s="144" customFormat="1" ht="12.75">
      <c r="A18" s="86"/>
      <c r="B18" s="87"/>
      <c r="C18" s="88"/>
      <c r="D18" s="89"/>
      <c r="E18" s="90"/>
      <c r="F18" s="90"/>
      <c r="G18" s="90"/>
      <c r="H18" s="90"/>
      <c r="I18" s="90"/>
      <c r="J18" s="91" t="e">
        <f t="shared" si="0"/>
        <v>#DIV/0!</v>
      </c>
      <c r="K18" s="92" t="e">
        <f t="shared" si="1"/>
        <v>#DIV/0!</v>
      </c>
      <c r="L18" s="143">
        <f t="shared" si="2"/>
        <v>0</v>
      </c>
    </row>
    <row r="19" spans="1:12" s="144" customFormat="1" ht="12.75">
      <c r="A19" s="134"/>
      <c r="B19" s="95"/>
      <c r="C19" s="96"/>
      <c r="D19" s="97"/>
      <c r="E19" s="98"/>
      <c r="F19" s="98"/>
      <c r="G19" s="98"/>
      <c r="H19" s="98"/>
      <c r="I19" s="98"/>
      <c r="J19" s="99" t="e">
        <f t="shared" si="0"/>
        <v>#DIV/0!</v>
      </c>
      <c r="K19" s="100" t="e">
        <f t="shared" si="1"/>
        <v>#DIV/0!</v>
      </c>
      <c r="L19" s="145">
        <f t="shared" si="2"/>
        <v>0</v>
      </c>
    </row>
    <row r="20" spans="1:12" s="144" customFormat="1" ht="12.75">
      <c r="A20" s="134"/>
      <c r="B20" s="95"/>
      <c r="C20" s="96"/>
      <c r="D20" s="97"/>
      <c r="E20" s="98"/>
      <c r="F20" s="98"/>
      <c r="G20" s="98"/>
      <c r="H20" s="98"/>
      <c r="I20" s="98"/>
      <c r="J20" s="99" t="e">
        <f t="shared" si="0"/>
        <v>#DIV/0!</v>
      </c>
      <c r="K20" s="100" t="e">
        <f t="shared" si="1"/>
        <v>#DIV/0!</v>
      </c>
      <c r="L20" s="145">
        <f t="shared" si="2"/>
        <v>0</v>
      </c>
    </row>
    <row r="21" spans="1:12" s="144" customFormat="1" ht="12.75">
      <c r="A21" s="134"/>
      <c r="B21" s="95"/>
      <c r="C21" s="96"/>
      <c r="D21" s="97"/>
      <c r="E21" s="98"/>
      <c r="F21" s="98"/>
      <c r="G21" s="98"/>
      <c r="H21" s="98"/>
      <c r="I21" s="98"/>
      <c r="J21" s="99" t="e">
        <f t="shared" si="0"/>
        <v>#DIV/0!</v>
      </c>
      <c r="K21" s="100" t="e">
        <f t="shared" si="1"/>
        <v>#DIV/0!</v>
      </c>
      <c r="L21" s="145">
        <f t="shared" si="2"/>
        <v>0</v>
      </c>
    </row>
    <row r="22" spans="1:12" s="144" customFormat="1" ht="12.75">
      <c r="A22" s="134"/>
      <c r="B22" s="95"/>
      <c r="C22" s="96"/>
      <c r="D22" s="97"/>
      <c r="E22" s="98"/>
      <c r="F22" s="98"/>
      <c r="G22" s="98"/>
      <c r="H22" s="98"/>
      <c r="I22" s="98"/>
      <c r="J22" s="99" t="e">
        <f t="shared" si="0"/>
        <v>#DIV/0!</v>
      </c>
      <c r="K22" s="100" t="e">
        <f t="shared" si="1"/>
        <v>#DIV/0!</v>
      </c>
      <c r="L22" s="145">
        <f t="shared" si="2"/>
        <v>0</v>
      </c>
    </row>
    <row r="23" spans="1:12" s="144" customFormat="1" ht="12.75">
      <c r="A23" s="134"/>
      <c r="B23" s="95"/>
      <c r="C23" s="96"/>
      <c r="D23" s="97"/>
      <c r="E23" s="98"/>
      <c r="F23" s="98"/>
      <c r="G23" s="98"/>
      <c r="H23" s="98"/>
      <c r="I23" s="98"/>
      <c r="J23" s="99" t="e">
        <f t="shared" si="0"/>
        <v>#DIV/0!</v>
      </c>
      <c r="K23" s="100" t="e">
        <f t="shared" si="1"/>
        <v>#DIV/0!</v>
      </c>
      <c r="L23" s="145">
        <f t="shared" si="2"/>
        <v>0</v>
      </c>
    </row>
    <row r="24" spans="1:12" s="144" customFormat="1" ht="13.5" thickBot="1">
      <c r="A24" s="142"/>
      <c r="B24" s="136"/>
      <c r="C24" s="137"/>
      <c r="D24" s="138"/>
      <c r="E24" s="139"/>
      <c r="F24" s="139"/>
      <c r="G24" s="139"/>
      <c r="H24" s="139"/>
      <c r="I24" s="139"/>
      <c r="J24" s="140" t="e">
        <f t="shared" si="0"/>
        <v>#DIV/0!</v>
      </c>
      <c r="K24" s="141" t="e">
        <f t="shared" si="1"/>
        <v>#DIV/0!</v>
      </c>
      <c r="L24" s="159">
        <f t="shared" si="2"/>
        <v>0</v>
      </c>
    </row>
  </sheetData>
  <mergeCells count="3">
    <mergeCell ref="J2:L2"/>
    <mergeCell ref="A2:A3"/>
    <mergeCell ref="B2:I2"/>
  </mergeCells>
  <conditionalFormatting sqref="B4:L24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152" sqref="A152"/>
    </sheetView>
  </sheetViews>
  <sheetFormatPr defaultColWidth="11.421875" defaultRowHeight="12.75"/>
  <cols>
    <col min="5" max="5" width="3.7109375" style="0" customWidth="1"/>
  </cols>
  <sheetData>
    <row r="1" s="290" customFormat="1" ht="18">
      <c r="A1" s="290" t="s">
        <v>206</v>
      </c>
    </row>
    <row r="3" ht="18">
      <c r="A3" s="290" t="s">
        <v>245</v>
      </c>
    </row>
    <row r="4" spans="6:7" ht="12.75">
      <c r="F4" s="291" t="s">
        <v>207</v>
      </c>
      <c r="G4" s="291" t="s">
        <v>208</v>
      </c>
    </row>
    <row r="5" spans="6:7" ht="12.75">
      <c r="F5" s="292" t="s">
        <v>209</v>
      </c>
      <c r="G5" s="292">
        <v>3</v>
      </c>
    </row>
    <row r="7" ht="12.75">
      <c r="F7" t="s">
        <v>246</v>
      </c>
    </row>
    <row r="8" ht="12.75">
      <c r="F8" t="s">
        <v>247</v>
      </c>
    </row>
    <row r="9" ht="12.75">
      <c r="F9" t="s">
        <v>249</v>
      </c>
    </row>
    <row r="10" ht="12.75">
      <c r="F10" t="s">
        <v>248</v>
      </c>
    </row>
    <row r="15" s="290" customFormat="1" ht="18">
      <c r="A15" s="290" t="s">
        <v>241</v>
      </c>
    </row>
    <row r="16" spans="6:7" ht="12.75">
      <c r="F16" s="291" t="s">
        <v>207</v>
      </c>
      <c r="G16" s="291" t="s">
        <v>208</v>
      </c>
    </row>
    <row r="17" spans="6:7" ht="12.75">
      <c r="F17" s="292">
        <v>2</v>
      </c>
      <c r="G17" s="292">
        <v>2</v>
      </c>
    </row>
    <row r="19" ht="12.75">
      <c r="F19" t="s">
        <v>243</v>
      </c>
    </row>
    <row r="20" ht="12.75">
      <c r="F20" t="s">
        <v>242</v>
      </c>
    </row>
    <row r="21" ht="12.75">
      <c r="F21" s="293" t="s">
        <v>244</v>
      </c>
    </row>
    <row r="27" s="290" customFormat="1" ht="18">
      <c r="A27" s="290" t="s">
        <v>239</v>
      </c>
    </row>
    <row r="28" spans="6:7" ht="12.75">
      <c r="F28" s="291" t="s">
        <v>207</v>
      </c>
      <c r="G28" s="291" t="s">
        <v>208</v>
      </c>
    </row>
    <row r="29" spans="6:7" ht="12.75">
      <c r="F29" s="292">
        <v>3</v>
      </c>
      <c r="G29" s="292">
        <v>2</v>
      </c>
    </row>
    <row r="31" ht="12.75">
      <c r="F31" t="s">
        <v>238</v>
      </c>
    </row>
    <row r="32" ht="12.75">
      <c r="F32" t="s">
        <v>240</v>
      </c>
    </row>
    <row r="39" s="290" customFormat="1" ht="18">
      <c r="A39" s="290" t="s">
        <v>214</v>
      </c>
    </row>
    <row r="40" spans="6:7" ht="12.75">
      <c r="F40" s="291" t="s">
        <v>207</v>
      </c>
      <c r="G40" s="291" t="s">
        <v>208</v>
      </c>
    </row>
    <row r="41" spans="6:7" ht="12.75">
      <c r="F41" s="292">
        <v>3</v>
      </c>
      <c r="G41" s="292">
        <v>2</v>
      </c>
    </row>
    <row r="43" ht="12.75">
      <c r="F43" t="s">
        <v>221</v>
      </c>
    </row>
    <row r="44" ht="12.75">
      <c r="F44" t="s">
        <v>215</v>
      </c>
    </row>
    <row r="45" ht="12.75">
      <c r="F45" t="s">
        <v>219</v>
      </c>
    </row>
    <row r="51" s="290" customFormat="1" ht="18">
      <c r="A51" s="290" t="s">
        <v>210</v>
      </c>
    </row>
    <row r="52" spans="6:7" ht="12.75">
      <c r="F52" s="291" t="s">
        <v>207</v>
      </c>
      <c r="G52" s="291" t="s">
        <v>208</v>
      </c>
    </row>
    <row r="53" spans="6:7" ht="12.75">
      <c r="F53" s="292">
        <v>3</v>
      </c>
      <c r="G53" s="292">
        <v>1</v>
      </c>
    </row>
    <row r="55" ht="12.75">
      <c r="F55" t="s">
        <v>211</v>
      </c>
    </row>
    <row r="56" ht="12.75">
      <c r="F56" t="s">
        <v>212</v>
      </c>
    </row>
    <row r="57" ht="12.75">
      <c r="F57" t="s">
        <v>213</v>
      </c>
    </row>
    <row r="58" ht="12.75">
      <c r="F58" t="s">
        <v>216</v>
      </c>
    </row>
    <row r="63" ht="18">
      <c r="A63" s="290" t="s">
        <v>217</v>
      </c>
    </row>
    <row r="64" spans="6:7" ht="12.75">
      <c r="F64" s="291" t="s">
        <v>207</v>
      </c>
      <c r="G64" s="291" t="s">
        <v>208</v>
      </c>
    </row>
    <row r="65" spans="6:7" ht="12.75">
      <c r="F65" s="292">
        <v>4</v>
      </c>
      <c r="G65" s="292">
        <v>2</v>
      </c>
    </row>
    <row r="67" ht="12.75">
      <c r="F67" t="s">
        <v>218</v>
      </c>
    </row>
    <row r="68" ht="12.75">
      <c r="F68" t="s">
        <v>220</v>
      </c>
    </row>
    <row r="69" ht="12.75">
      <c r="F69" t="s">
        <v>213</v>
      </c>
    </row>
    <row r="75" s="290" customFormat="1" ht="18">
      <c r="A75" s="290" t="s">
        <v>222</v>
      </c>
    </row>
    <row r="76" spans="6:7" ht="12.75">
      <c r="F76" s="291" t="s">
        <v>207</v>
      </c>
      <c r="G76" s="291" t="s">
        <v>208</v>
      </c>
    </row>
    <row r="77" spans="6:7" ht="12.75">
      <c r="F77" s="292">
        <v>4</v>
      </c>
      <c r="G77" s="292">
        <v>2</v>
      </c>
    </row>
    <row r="79" ht="12.75">
      <c r="F79" t="s">
        <v>225</v>
      </c>
    </row>
    <row r="80" ht="12.75">
      <c r="F80" t="s">
        <v>223</v>
      </c>
    </row>
    <row r="81" ht="12.75">
      <c r="F81" t="s">
        <v>224</v>
      </c>
    </row>
    <row r="87" s="290" customFormat="1" ht="18">
      <c r="A87" s="290" t="s">
        <v>226</v>
      </c>
    </row>
    <row r="88" spans="6:7" ht="12.75">
      <c r="F88" s="291" t="s">
        <v>207</v>
      </c>
      <c r="G88" s="291" t="s">
        <v>208</v>
      </c>
    </row>
    <row r="89" spans="6:7" ht="12.75">
      <c r="F89" s="292">
        <v>2</v>
      </c>
      <c r="G89" s="292">
        <v>2</v>
      </c>
    </row>
    <row r="91" ht="12.75">
      <c r="F91" t="s">
        <v>227</v>
      </c>
    </row>
    <row r="92" ht="12.75">
      <c r="F92" t="s">
        <v>230</v>
      </c>
    </row>
    <row r="93" ht="12.75">
      <c r="F93" s="294" t="s">
        <v>228</v>
      </c>
    </row>
    <row r="94" ht="12.75">
      <c r="F94" t="s">
        <v>229</v>
      </c>
    </row>
    <row r="99" s="290" customFormat="1" ht="18">
      <c r="A99" s="290" t="s">
        <v>231</v>
      </c>
    </row>
    <row r="100" spans="6:7" ht="12.75">
      <c r="F100" s="291" t="s">
        <v>207</v>
      </c>
      <c r="G100" s="291" t="s">
        <v>208</v>
      </c>
    </row>
    <row r="101" spans="6:7" ht="12.75">
      <c r="F101" s="292">
        <v>3</v>
      </c>
      <c r="G101" s="292">
        <v>2</v>
      </c>
    </row>
    <row r="103" ht="12.75">
      <c r="F103" t="s">
        <v>232</v>
      </c>
    </row>
    <row r="104" ht="12.75">
      <c r="F104" t="s">
        <v>215</v>
      </c>
    </row>
    <row r="105" ht="12.75">
      <c r="F105" s="294" t="s">
        <v>228</v>
      </c>
    </row>
    <row r="111" s="290" customFormat="1" ht="18">
      <c r="A111" s="290" t="s">
        <v>233</v>
      </c>
    </row>
    <row r="112" spans="6:7" ht="12.75">
      <c r="F112" s="291" t="s">
        <v>207</v>
      </c>
      <c r="G112" s="291" t="s">
        <v>208</v>
      </c>
    </row>
    <row r="113" spans="6:7" ht="12.75">
      <c r="F113" t="s">
        <v>235</v>
      </c>
      <c r="G113" t="s">
        <v>236</v>
      </c>
    </row>
    <row r="115" ht="12.75">
      <c r="F115" t="s">
        <v>234</v>
      </c>
    </row>
    <row r="116" ht="12.75">
      <c r="F116" t="s">
        <v>237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GridLines="0" workbookViewId="0" topLeftCell="A1">
      <selection activeCell="A47" sqref="A47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7" width="8.28125" style="47" customWidth="1"/>
    <col min="8" max="8" width="8.00390625" style="47" customWidth="1"/>
    <col min="9" max="9" width="8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163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128</v>
      </c>
      <c r="C3" s="6" t="s">
        <v>129</v>
      </c>
      <c r="D3" s="6" t="s">
        <v>130</v>
      </c>
      <c r="E3" s="6" t="s">
        <v>135</v>
      </c>
      <c r="F3" s="74" t="s">
        <v>63</v>
      </c>
      <c r="G3" s="74" t="s">
        <v>127</v>
      </c>
      <c r="H3" s="74" t="s">
        <v>131</v>
      </c>
      <c r="I3" s="7" t="s">
        <v>132</v>
      </c>
      <c r="J3" s="5" t="s">
        <v>4</v>
      </c>
      <c r="K3" s="6" t="s">
        <v>133</v>
      </c>
      <c r="L3" s="7" t="s">
        <v>6</v>
      </c>
    </row>
    <row r="4" spans="1:13" s="8" customFormat="1" ht="12.75">
      <c r="A4" s="16" t="s">
        <v>177</v>
      </c>
      <c r="B4" s="17">
        <v>6</v>
      </c>
      <c r="C4" s="18"/>
      <c r="D4" s="19" t="s">
        <v>66</v>
      </c>
      <c r="E4" s="20"/>
      <c r="F4" s="75">
        <v>3</v>
      </c>
      <c r="G4" s="75"/>
      <c r="H4" s="20"/>
      <c r="I4" s="75" t="s">
        <v>64</v>
      </c>
      <c r="J4" s="21">
        <f>foc_objectif/B4</f>
        <v>248.66666666666666</v>
      </c>
      <c r="K4" s="22">
        <f>C4/J4</f>
        <v>0</v>
      </c>
      <c r="L4" s="38">
        <f>B4/FD_objectif</f>
        <v>1.2225201072386058</v>
      </c>
      <c r="M4" s="4"/>
    </row>
    <row r="5" spans="1:13" s="8" customFormat="1" ht="12.75">
      <c r="A5" s="16" t="s">
        <v>177</v>
      </c>
      <c r="B5" s="17">
        <v>9</v>
      </c>
      <c r="C5" s="18"/>
      <c r="D5" s="19" t="s">
        <v>66</v>
      </c>
      <c r="E5" s="20"/>
      <c r="F5" s="75">
        <v>3</v>
      </c>
      <c r="G5" s="75"/>
      <c r="H5" s="20"/>
      <c r="I5" s="75" t="s">
        <v>64</v>
      </c>
      <c r="J5" s="21">
        <f>foc_objectif/B5</f>
        <v>165.77777777777777</v>
      </c>
      <c r="K5" s="22">
        <f>C5/J5</f>
        <v>0</v>
      </c>
      <c r="L5" s="23">
        <f>B5/FD_objectif</f>
        <v>1.8337801608579087</v>
      </c>
      <c r="M5" s="4"/>
    </row>
    <row r="6" spans="1:13" s="8" customFormat="1" ht="12.75">
      <c r="A6" s="16" t="s">
        <v>177</v>
      </c>
      <c r="B6" s="17">
        <v>12</v>
      </c>
      <c r="C6" s="18"/>
      <c r="D6" s="19" t="s">
        <v>66</v>
      </c>
      <c r="E6" s="20"/>
      <c r="F6" s="75">
        <v>3</v>
      </c>
      <c r="G6" s="75"/>
      <c r="H6" s="20"/>
      <c r="I6" s="75" t="s">
        <v>64</v>
      </c>
      <c r="J6" s="21">
        <f>foc_objectif/B6</f>
        <v>124.33333333333333</v>
      </c>
      <c r="K6" s="22">
        <f>C6/J6</f>
        <v>0</v>
      </c>
      <c r="L6" s="23">
        <f>B6/FD_objectif</f>
        <v>2.4450402144772116</v>
      </c>
      <c r="M6" s="4"/>
    </row>
    <row r="7" spans="1:12" s="4" customFormat="1" ht="12.75">
      <c r="A7" s="16" t="s">
        <v>177</v>
      </c>
      <c r="B7" s="17">
        <v>20</v>
      </c>
      <c r="C7" s="18"/>
      <c r="D7" s="19" t="s">
        <v>66</v>
      </c>
      <c r="E7" s="20"/>
      <c r="F7" s="75">
        <v>3</v>
      </c>
      <c r="G7" s="75"/>
      <c r="H7" s="20"/>
      <c r="I7" s="75" t="s">
        <v>64</v>
      </c>
      <c r="J7" s="21">
        <f>foc_objectif/B7</f>
        <v>74.6</v>
      </c>
      <c r="K7" s="22">
        <f>C7/J7</f>
        <v>0</v>
      </c>
      <c r="L7" s="23">
        <f>B7/FD_objectif</f>
        <v>4.075067024128686</v>
      </c>
    </row>
    <row r="8" spans="1:12" s="4" customFormat="1" ht="13.5" thickBot="1">
      <c r="A8" s="39" t="s">
        <v>177</v>
      </c>
      <c r="B8" s="40">
        <v>25</v>
      </c>
      <c r="C8" s="41"/>
      <c r="D8" s="42" t="s">
        <v>66</v>
      </c>
      <c r="E8" s="43"/>
      <c r="F8" s="43">
        <v>3</v>
      </c>
      <c r="G8" s="43"/>
      <c r="H8" s="43"/>
      <c r="I8" s="76" t="s">
        <v>64</v>
      </c>
      <c r="J8" s="44">
        <f>foc_objectif/B8</f>
        <v>59.68</v>
      </c>
      <c r="K8" s="45">
        <f>C8/J8</f>
        <v>0</v>
      </c>
      <c r="L8" s="46">
        <f>B8/FD_objectif</f>
        <v>5.093833780160858</v>
      </c>
    </row>
    <row r="9" spans="1:13" s="8" customFormat="1" ht="12.75">
      <c r="A9" s="16" t="s">
        <v>14</v>
      </c>
      <c r="B9" s="102">
        <v>4</v>
      </c>
      <c r="C9" s="103">
        <v>50</v>
      </c>
      <c r="D9" s="104" t="s">
        <v>66</v>
      </c>
      <c r="E9" s="105"/>
      <c r="F9" s="170">
        <v>4</v>
      </c>
      <c r="G9" s="170">
        <v>2</v>
      </c>
      <c r="H9" s="105"/>
      <c r="I9" s="170" t="s">
        <v>64</v>
      </c>
      <c r="J9" s="106">
        <f aca="true" t="shared" si="0" ref="J9:J39">foc_objectif/B9</f>
        <v>373</v>
      </c>
      <c r="K9" s="107">
        <f aca="true" t="shared" si="1" ref="K9:K39">C9/J9</f>
        <v>0.13404825737265416</v>
      </c>
      <c r="L9" s="81">
        <f aca="true" t="shared" si="2" ref="L9:L39">B9/FD_objectif</f>
        <v>0.8150134048257373</v>
      </c>
      <c r="M9" s="4"/>
    </row>
    <row r="10" spans="1:13" s="8" customFormat="1" ht="12.75">
      <c r="A10" s="16" t="s">
        <v>14</v>
      </c>
      <c r="B10" s="17">
        <v>6.5</v>
      </c>
      <c r="C10" s="18">
        <v>50</v>
      </c>
      <c r="D10" s="19" t="s">
        <v>66</v>
      </c>
      <c r="E10" s="20"/>
      <c r="F10" s="75">
        <v>4</v>
      </c>
      <c r="G10" s="75">
        <v>2</v>
      </c>
      <c r="H10" s="20"/>
      <c r="I10" s="75" t="s">
        <v>64</v>
      </c>
      <c r="J10" s="21">
        <f t="shared" si="0"/>
        <v>229.53846153846155</v>
      </c>
      <c r="K10" s="22">
        <f t="shared" si="1"/>
        <v>0.21782841823056298</v>
      </c>
      <c r="L10" s="23">
        <f t="shared" si="2"/>
        <v>1.324396782841823</v>
      </c>
      <c r="M10" s="4"/>
    </row>
    <row r="11" spans="1:13" s="8" customFormat="1" ht="12.75">
      <c r="A11" s="16" t="s">
        <v>14</v>
      </c>
      <c r="B11" s="17">
        <v>10</v>
      </c>
      <c r="C11" s="18">
        <v>50</v>
      </c>
      <c r="D11" s="19" t="s">
        <v>66</v>
      </c>
      <c r="E11" s="20"/>
      <c r="F11" s="75">
        <v>4</v>
      </c>
      <c r="G11" s="75">
        <v>2</v>
      </c>
      <c r="H11" s="20"/>
      <c r="I11" s="75" t="s">
        <v>64</v>
      </c>
      <c r="J11" s="21">
        <f t="shared" si="0"/>
        <v>149.2</v>
      </c>
      <c r="K11" s="22">
        <f t="shared" si="1"/>
        <v>0.3351206434316354</v>
      </c>
      <c r="L11" s="23">
        <f t="shared" si="2"/>
        <v>2.037533512064343</v>
      </c>
      <c r="M11" s="4"/>
    </row>
    <row r="12" spans="1:12" s="4" customFormat="1" ht="12.75">
      <c r="A12" s="16" t="s">
        <v>14</v>
      </c>
      <c r="B12" s="17">
        <v>15</v>
      </c>
      <c r="C12" s="18">
        <v>50</v>
      </c>
      <c r="D12" s="19" t="s">
        <v>66</v>
      </c>
      <c r="E12" s="20"/>
      <c r="F12" s="75">
        <v>4</v>
      </c>
      <c r="G12" s="75">
        <v>2</v>
      </c>
      <c r="H12" s="20"/>
      <c r="I12" s="75" t="s">
        <v>64</v>
      </c>
      <c r="J12" s="21">
        <f>foc_objectif/B12</f>
        <v>99.46666666666667</v>
      </c>
      <c r="K12" s="22">
        <f>C12/J12</f>
        <v>0.5026809651474531</v>
      </c>
      <c r="L12" s="23">
        <f>B12/FD_objectif</f>
        <v>3.0563002680965146</v>
      </c>
    </row>
    <row r="13" spans="1:12" s="4" customFormat="1" ht="12.75">
      <c r="A13" s="16" t="s">
        <v>14</v>
      </c>
      <c r="B13" s="17">
        <v>20</v>
      </c>
      <c r="C13" s="18">
        <v>50</v>
      </c>
      <c r="D13" s="19" t="s">
        <v>66</v>
      </c>
      <c r="E13" s="20"/>
      <c r="F13" s="20">
        <v>4</v>
      </c>
      <c r="G13" s="20">
        <v>2</v>
      </c>
      <c r="H13" s="20"/>
      <c r="I13" s="75" t="s">
        <v>64</v>
      </c>
      <c r="J13" s="21">
        <f t="shared" si="0"/>
        <v>74.6</v>
      </c>
      <c r="K13" s="22">
        <f t="shared" si="1"/>
        <v>0.6702412868632708</v>
      </c>
      <c r="L13" s="23">
        <f t="shared" si="2"/>
        <v>4.075067024128686</v>
      </c>
    </row>
    <row r="14" spans="1:12" s="4" customFormat="1" ht="12.75">
      <c r="A14" s="16" t="s">
        <v>14</v>
      </c>
      <c r="B14" s="17">
        <v>25</v>
      </c>
      <c r="C14" s="18">
        <v>50</v>
      </c>
      <c r="D14" s="19" t="s">
        <v>66</v>
      </c>
      <c r="E14" s="20"/>
      <c r="F14" s="20">
        <v>4</v>
      </c>
      <c r="G14" s="20">
        <v>2</v>
      </c>
      <c r="H14" s="20"/>
      <c r="I14" s="75" t="s">
        <v>64</v>
      </c>
      <c r="J14" s="21">
        <f t="shared" si="0"/>
        <v>59.68</v>
      </c>
      <c r="K14" s="22">
        <f t="shared" si="1"/>
        <v>0.8378016085790885</v>
      </c>
      <c r="L14" s="23">
        <f t="shared" si="2"/>
        <v>5.093833780160858</v>
      </c>
    </row>
    <row r="15" spans="1:12" s="4" customFormat="1" ht="12.75">
      <c r="A15" s="16" t="s">
        <v>14</v>
      </c>
      <c r="B15" s="95">
        <v>30</v>
      </c>
      <c r="C15" s="96">
        <v>50</v>
      </c>
      <c r="D15" s="97" t="s">
        <v>66</v>
      </c>
      <c r="E15" s="98"/>
      <c r="F15" s="98">
        <v>4</v>
      </c>
      <c r="G15" s="98">
        <v>2</v>
      </c>
      <c r="H15" s="20"/>
      <c r="I15" s="75" t="s">
        <v>64</v>
      </c>
      <c r="J15" s="99">
        <f t="shared" si="0"/>
        <v>49.733333333333334</v>
      </c>
      <c r="K15" s="100">
        <f t="shared" si="1"/>
        <v>1.0053619302949062</v>
      </c>
      <c r="L15" s="145">
        <f t="shared" si="2"/>
        <v>6.112600536193029</v>
      </c>
    </row>
    <row r="16" spans="1:12" s="4" customFormat="1" ht="13.5" thickBot="1">
      <c r="A16" s="39" t="s">
        <v>14</v>
      </c>
      <c r="B16" s="33">
        <v>40</v>
      </c>
      <c r="C16" s="34">
        <v>40</v>
      </c>
      <c r="D16" s="138" t="s">
        <v>66</v>
      </c>
      <c r="E16" s="35"/>
      <c r="F16" s="35">
        <v>4</v>
      </c>
      <c r="G16" s="35">
        <v>2</v>
      </c>
      <c r="H16" s="35"/>
      <c r="I16" s="76" t="s">
        <v>64</v>
      </c>
      <c r="J16" s="197">
        <f t="shared" si="0"/>
        <v>37.3</v>
      </c>
      <c r="K16" s="198">
        <f t="shared" si="1"/>
        <v>1.0723860589812333</v>
      </c>
      <c r="L16" s="199">
        <f t="shared" si="2"/>
        <v>8.150134048257373</v>
      </c>
    </row>
    <row r="17" spans="1:13" s="8" customFormat="1" ht="12.75">
      <c r="A17" s="16" t="s">
        <v>162</v>
      </c>
      <c r="B17" s="102">
        <v>3</v>
      </c>
      <c r="C17" s="103">
        <v>55</v>
      </c>
      <c r="D17" s="104" t="s">
        <v>66</v>
      </c>
      <c r="E17" s="105"/>
      <c r="F17" s="170">
        <v>7</v>
      </c>
      <c r="G17" s="170">
        <v>4</v>
      </c>
      <c r="H17" s="105">
        <v>20</v>
      </c>
      <c r="I17" s="170" t="s">
        <v>64</v>
      </c>
      <c r="J17" s="106">
        <f aca="true" t="shared" si="3" ref="J17:J23">foc_objectif/B17</f>
        <v>497.3333333333333</v>
      </c>
      <c r="K17" s="107">
        <f aca="true" t="shared" si="4" ref="K17:K23">C17/J17</f>
        <v>0.11058981233243968</v>
      </c>
      <c r="L17" s="81">
        <f aca="true" t="shared" si="5" ref="L17:L23">B17/FD_objectif</f>
        <v>0.6112600536193029</v>
      </c>
      <c r="M17" s="4"/>
    </row>
    <row r="18" spans="1:13" s="8" customFormat="1" ht="12.75">
      <c r="A18" s="16" t="s">
        <v>162</v>
      </c>
      <c r="B18" s="17">
        <v>5</v>
      </c>
      <c r="C18" s="18">
        <v>55</v>
      </c>
      <c r="D18" s="19" t="s">
        <v>66</v>
      </c>
      <c r="E18" s="20"/>
      <c r="F18" s="75">
        <v>7</v>
      </c>
      <c r="G18" s="75">
        <v>4</v>
      </c>
      <c r="H18" s="20">
        <v>20</v>
      </c>
      <c r="I18" s="75" t="s">
        <v>64</v>
      </c>
      <c r="J18" s="21">
        <f t="shared" si="3"/>
        <v>298.4</v>
      </c>
      <c r="K18" s="22">
        <f t="shared" si="4"/>
        <v>0.18431635388739948</v>
      </c>
      <c r="L18" s="23">
        <f t="shared" si="5"/>
        <v>1.0187667560321716</v>
      </c>
      <c r="M18" s="4"/>
    </row>
    <row r="19" spans="1:13" s="8" customFormat="1" ht="12.75">
      <c r="A19" s="16" t="s">
        <v>162</v>
      </c>
      <c r="B19" s="17">
        <v>6</v>
      </c>
      <c r="C19" s="18">
        <v>55</v>
      </c>
      <c r="D19" s="19" t="s">
        <v>66</v>
      </c>
      <c r="E19" s="20"/>
      <c r="F19" s="75">
        <v>7</v>
      </c>
      <c r="G19" s="75">
        <v>4</v>
      </c>
      <c r="H19" s="20">
        <v>20</v>
      </c>
      <c r="I19" s="75" t="s">
        <v>64</v>
      </c>
      <c r="J19" s="21">
        <f t="shared" si="3"/>
        <v>248.66666666666666</v>
      </c>
      <c r="K19" s="22">
        <f t="shared" si="4"/>
        <v>0.22117962466487937</v>
      </c>
      <c r="L19" s="23">
        <f t="shared" si="5"/>
        <v>1.2225201072386058</v>
      </c>
      <c r="M19" s="4"/>
    </row>
    <row r="20" spans="1:12" s="4" customFormat="1" ht="12.75">
      <c r="A20" s="16" t="s">
        <v>162</v>
      </c>
      <c r="B20" s="17">
        <v>9</v>
      </c>
      <c r="C20" s="18">
        <v>55</v>
      </c>
      <c r="D20" s="19" t="s">
        <v>66</v>
      </c>
      <c r="E20" s="20"/>
      <c r="F20" s="75">
        <v>7</v>
      </c>
      <c r="G20" s="75">
        <v>4</v>
      </c>
      <c r="H20" s="20">
        <v>20</v>
      </c>
      <c r="I20" s="75" t="s">
        <v>64</v>
      </c>
      <c r="J20" s="21">
        <f t="shared" si="3"/>
        <v>165.77777777777777</v>
      </c>
      <c r="K20" s="22">
        <f t="shared" si="4"/>
        <v>0.33176943699731903</v>
      </c>
      <c r="L20" s="23">
        <f t="shared" si="5"/>
        <v>1.8337801608579087</v>
      </c>
    </row>
    <row r="21" spans="1:12" s="4" customFormat="1" ht="12.75">
      <c r="A21" s="16" t="s">
        <v>162</v>
      </c>
      <c r="B21" s="17">
        <v>12.5</v>
      </c>
      <c r="C21" s="18">
        <v>55</v>
      </c>
      <c r="D21" s="19" t="s">
        <v>66</v>
      </c>
      <c r="E21" s="20"/>
      <c r="F21" s="20">
        <v>7</v>
      </c>
      <c r="G21" s="20">
        <v>4</v>
      </c>
      <c r="H21" s="20">
        <v>20</v>
      </c>
      <c r="I21" s="75" t="s">
        <v>64</v>
      </c>
      <c r="J21" s="21">
        <f t="shared" si="3"/>
        <v>119.36</v>
      </c>
      <c r="K21" s="22">
        <f t="shared" si="4"/>
        <v>0.46079088471849866</v>
      </c>
      <c r="L21" s="23">
        <f t="shared" si="5"/>
        <v>2.546916890080429</v>
      </c>
    </row>
    <row r="22" spans="1:12" s="4" customFormat="1" ht="12.75">
      <c r="A22" s="16" t="s">
        <v>162</v>
      </c>
      <c r="B22" s="17">
        <v>14.5</v>
      </c>
      <c r="C22" s="18">
        <v>55</v>
      </c>
      <c r="D22" s="19" t="s">
        <v>66</v>
      </c>
      <c r="E22" s="20"/>
      <c r="F22" s="20">
        <v>7</v>
      </c>
      <c r="G22" s="20">
        <v>4</v>
      </c>
      <c r="H22" s="20">
        <v>20</v>
      </c>
      <c r="I22" s="75" t="s">
        <v>64</v>
      </c>
      <c r="J22" s="21">
        <f t="shared" si="3"/>
        <v>102.89655172413794</v>
      </c>
      <c r="K22" s="22">
        <f t="shared" si="4"/>
        <v>0.5345174262734584</v>
      </c>
      <c r="L22" s="23">
        <f t="shared" si="5"/>
        <v>2.954423592493298</v>
      </c>
    </row>
    <row r="23" spans="1:12" s="4" customFormat="1" ht="13.5" thickBot="1">
      <c r="A23" s="39" t="s">
        <v>162</v>
      </c>
      <c r="B23" s="136">
        <v>18</v>
      </c>
      <c r="C23" s="137">
        <v>55</v>
      </c>
      <c r="D23" s="138" t="s">
        <v>66</v>
      </c>
      <c r="E23" s="139"/>
      <c r="F23" s="139">
        <v>5</v>
      </c>
      <c r="G23" s="139">
        <v>3</v>
      </c>
      <c r="H23" s="43">
        <v>20</v>
      </c>
      <c r="I23" s="76" t="s">
        <v>64</v>
      </c>
      <c r="J23" s="140">
        <f t="shared" si="3"/>
        <v>82.88888888888889</v>
      </c>
      <c r="K23" s="141">
        <f t="shared" si="4"/>
        <v>0.6635388739946381</v>
      </c>
      <c r="L23" s="159">
        <f t="shared" si="5"/>
        <v>3.6675603217158175</v>
      </c>
    </row>
    <row r="24" spans="1:12" s="144" customFormat="1" ht="12.75">
      <c r="A24" s="94" t="s">
        <v>164</v>
      </c>
      <c r="B24" s="108">
        <v>20</v>
      </c>
      <c r="C24" s="109">
        <v>70</v>
      </c>
      <c r="D24" s="110" t="s">
        <v>66</v>
      </c>
      <c r="E24" s="111"/>
      <c r="F24" s="111">
        <v>5</v>
      </c>
      <c r="G24" s="20" t="s">
        <v>178</v>
      </c>
      <c r="H24" s="111">
        <v>16</v>
      </c>
      <c r="I24" s="111" t="s">
        <v>64</v>
      </c>
      <c r="J24" s="112">
        <f t="shared" si="0"/>
        <v>74.6</v>
      </c>
      <c r="K24" s="113">
        <f t="shared" si="1"/>
        <v>0.9383378016085792</v>
      </c>
      <c r="L24" s="157">
        <f t="shared" si="2"/>
        <v>4.075067024128686</v>
      </c>
    </row>
    <row r="25" spans="1:12" s="4" customFormat="1" ht="12.75">
      <c r="A25" s="24" t="s">
        <v>164</v>
      </c>
      <c r="B25" s="17">
        <v>26</v>
      </c>
      <c r="C25" s="18">
        <v>70</v>
      </c>
      <c r="D25" s="19">
        <v>2</v>
      </c>
      <c r="E25" s="20"/>
      <c r="F25" s="20">
        <v>5</v>
      </c>
      <c r="G25" s="20" t="s">
        <v>178</v>
      </c>
      <c r="H25" s="20">
        <v>20</v>
      </c>
      <c r="I25" s="20" t="s">
        <v>64</v>
      </c>
      <c r="J25" s="21">
        <f t="shared" si="0"/>
        <v>57.38461538461539</v>
      </c>
      <c r="K25" s="22">
        <f t="shared" si="1"/>
        <v>1.2198391420911527</v>
      </c>
      <c r="L25" s="23">
        <f t="shared" si="2"/>
        <v>5.297587131367292</v>
      </c>
    </row>
    <row r="26" spans="1:12" s="4" customFormat="1" ht="13.5" thickBot="1">
      <c r="A26" s="39" t="s">
        <v>164</v>
      </c>
      <c r="B26" s="136">
        <v>32</v>
      </c>
      <c r="C26" s="137">
        <v>70</v>
      </c>
      <c r="D26" s="138">
        <v>2</v>
      </c>
      <c r="E26" s="139"/>
      <c r="F26" s="139">
        <v>5</v>
      </c>
      <c r="G26" s="42" t="s">
        <v>178</v>
      </c>
      <c r="H26" s="43">
        <v>24</v>
      </c>
      <c r="I26" s="76" t="s">
        <v>64</v>
      </c>
      <c r="J26" s="140">
        <f t="shared" si="0"/>
        <v>46.625</v>
      </c>
      <c r="K26" s="141">
        <f t="shared" si="1"/>
        <v>1.5013404825737264</v>
      </c>
      <c r="L26" s="159">
        <f t="shared" si="2"/>
        <v>6.520107238605898</v>
      </c>
    </row>
    <row r="27" spans="1:12" s="4" customFormat="1" ht="12.75">
      <c r="A27" s="16" t="s">
        <v>165</v>
      </c>
      <c r="B27" s="102">
        <v>10</v>
      </c>
      <c r="C27" s="103">
        <v>70</v>
      </c>
      <c r="D27" s="104" t="s">
        <v>66</v>
      </c>
      <c r="E27" s="105"/>
      <c r="F27" s="105">
        <v>5</v>
      </c>
      <c r="G27" s="214" t="s">
        <v>178</v>
      </c>
      <c r="H27" s="105">
        <v>10</v>
      </c>
      <c r="I27" s="105" t="s">
        <v>64</v>
      </c>
      <c r="J27" s="106">
        <f t="shared" si="0"/>
        <v>149.2</v>
      </c>
      <c r="K27" s="107">
        <f t="shared" si="1"/>
        <v>0.4691689008042896</v>
      </c>
      <c r="L27" s="81">
        <f t="shared" si="2"/>
        <v>2.037533512064343</v>
      </c>
    </row>
    <row r="28" spans="1:12" s="4" customFormat="1" ht="12.75">
      <c r="A28" s="24" t="s">
        <v>165</v>
      </c>
      <c r="B28" s="17">
        <v>15</v>
      </c>
      <c r="C28" s="18">
        <v>70</v>
      </c>
      <c r="D28" s="19" t="s">
        <v>66</v>
      </c>
      <c r="E28" s="20"/>
      <c r="F28" s="20">
        <v>5</v>
      </c>
      <c r="G28" s="20" t="s">
        <v>178</v>
      </c>
      <c r="H28" s="20">
        <v>13</v>
      </c>
      <c r="I28" s="20" t="s">
        <v>64</v>
      </c>
      <c r="J28" s="21">
        <f t="shared" si="0"/>
        <v>99.46666666666667</v>
      </c>
      <c r="K28" s="22">
        <f t="shared" si="1"/>
        <v>0.7037533512064343</v>
      </c>
      <c r="L28" s="23">
        <f t="shared" si="2"/>
        <v>3.0563002680965146</v>
      </c>
    </row>
    <row r="29" spans="1:12" s="4" customFormat="1" ht="12.75">
      <c r="A29" s="24" t="s">
        <v>165</v>
      </c>
      <c r="B29" s="17">
        <v>20</v>
      </c>
      <c r="C29" s="18">
        <v>70</v>
      </c>
      <c r="D29" s="19" t="s">
        <v>66</v>
      </c>
      <c r="E29" s="20"/>
      <c r="F29" s="20">
        <v>5</v>
      </c>
      <c r="G29" s="20" t="s">
        <v>178</v>
      </c>
      <c r="H29" s="20">
        <v>16</v>
      </c>
      <c r="I29" s="20" t="s">
        <v>64</v>
      </c>
      <c r="J29" s="21">
        <f t="shared" si="0"/>
        <v>74.6</v>
      </c>
      <c r="K29" s="22">
        <f t="shared" si="1"/>
        <v>0.9383378016085792</v>
      </c>
      <c r="L29" s="23">
        <f t="shared" si="2"/>
        <v>4.075067024128686</v>
      </c>
    </row>
    <row r="30" spans="1:12" s="4" customFormat="1" ht="12.75">
      <c r="A30" s="24" t="s">
        <v>165</v>
      </c>
      <c r="B30" s="17">
        <v>26</v>
      </c>
      <c r="C30" s="18">
        <v>70</v>
      </c>
      <c r="D30" s="19">
        <v>2</v>
      </c>
      <c r="E30" s="20"/>
      <c r="F30" s="20">
        <v>5</v>
      </c>
      <c r="G30" s="20" t="s">
        <v>178</v>
      </c>
      <c r="H30" s="20">
        <v>20</v>
      </c>
      <c r="I30" s="20" t="s">
        <v>64</v>
      </c>
      <c r="J30" s="21">
        <f t="shared" si="0"/>
        <v>57.38461538461539</v>
      </c>
      <c r="K30" s="22">
        <f t="shared" si="1"/>
        <v>1.2198391420911527</v>
      </c>
      <c r="L30" s="23">
        <f t="shared" si="2"/>
        <v>5.297587131367292</v>
      </c>
    </row>
    <row r="31" spans="1:12" s="4" customFormat="1" ht="12.75">
      <c r="A31" s="24" t="s">
        <v>165</v>
      </c>
      <c r="B31" s="171">
        <v>32</v>
      </c>
      <c r="C31" s="172">
        <v>70</v>
      </c>
      <c r="D31" s="173">
        <v>2</v>
      </c>
      <c r="E31" s="174"/>
      <c r="F31" s="174">
        <v>5</v>
      </c>
      <c r="G31" s="174" t="s">
        <v>178</v>
      </c>
      <c r="H31" s="174">
        <v>24</v>
      </c>
      <c r="I31" s="174" t="s">
        <v>64</v>
      </c>
      <c r="J31" s="21">
        <f>foc_objectif/B31</f>
        <v>46.625</v>
      </c>
      <c r="K31" s="22">
        <f>C31/J31</f>
        <v>1.5013404825737264</v>
      </c>
      <c r="L31" s="23">
        <f>B31/FD_objectif</f>
        <v>6.520107238605898</v>
      </c>
    </row>
    <row r="32" spans="1:12" s="4" customFormat="1" ht="13.5" thickBot="1">
      <c r="A32" s="39" t="s">
        <v>165</v>
      </c>
      <c r="B32" s="40">
        <v>38</v>
      </c>
      <c r="C32" s="41">
        <v>70</v>
      </c>
      <c r="D32" s="42">
        <v>2</v>
      </c>
      <c r="E32" s="43"/>
      <c r="F32" s="43">
        <v>5</v>
      </c>
      <c r="G32" s="43" t="s">
        <v>178</v>
      </c>
      <c r="H32" s="43">
        <v>28</v>
      </c>
      <c r="I32" s="43" t="s">
        <v>64</v>
      </c>
      <c r="J32" s="44">
        <f t="shared" si="0"/>
        <v>39.26315789473684</v>
      </c>
      <c r="K32" s="45">
        <f t="shared" si="1"/>
        <v>1.7828418230563003</v>
      </c>
      <c r="L32" s="46">
        <f t="shared" si="2"/>
        <v>7.742627345844504</v>
      </c>
    </row>
    <row r="33" spans="1:12" s="4" customFormat="1" ht="12.75">
      <c r="A33" s="202" t="s">
        <v>166</v>
      </c>
      <c r="B33" s="102">
        <v>16</v>
      </c>
      <c r="C33" s="103">
        <v>60</v>
      </c>
      <c r="D33" s="104" t="s">
        <v>66</v>
      </c>
      <c r="E33" s="105"/>
      <c r="F33" s="105">
        <v>5</v>
      </c>
      <c r="G33" s="105"/>
      <c r="H33" s="105">
        <v>17</v>
      </c>
      <c r="I33" s="105"/>
      <c r="J33" s="106">
        <f t="shared" si="0"/>
        <v>93.25</v>
      </c>
      <c r="K33" s="107">
        <f t="shared" si="1"/>
        <v>0.6434316353887399</v>
      </c>
      <c r="L33" s="81">
        <f t="shared" si="2"/>
        <v>3.260053619302949</v>
      </c>
    </row>
    <row r="34" spans="1:12" s="4" customFormat="1" ht="12.75">
      <c r="A34" s="32" t="s">
        <v>166</v>
      </c>
      <c r="B34" s="17">
        <v>19</v>
      </c>
      <c r="C34" s="18">
        <v>65</v>
      </c>
      <c r="D34" s="19" t="s">
        <v>66</v>
      </c>
      <c r="E34" s="20"/>
      <c r="F34" s="20">
        <v>5</v>
      </c>
      <c r="G34" s="20"/>
      <c r="H34" s="20">
        <v>17</v>
      </c>
      <c r="I34" s="20"/>
      <c r="J34" s="21">
        <f t="shared" si="0"/>
        <v>78.52631578947368</v>
      </c>
      <c r="K34" s="22">
        <f t="shared" si="1"/>
        <v>0.8277479892761394</v>
      </c>
      <c r="L34" s="23">
        <f t="shared" si="2"/>
        <v>3.871313672922252</v>
      </c>
    </row>
    <row r="35" spans="1:12" s="4" customFormat="1" ht="13.5" thickBot="1">
      <c r="A35" s="32" t="s">
        <v>166</v>
      </c>
      <c r="B35" s="17">
        <v>27</v>
      </c>
      <c r="C35" s="18">
        <v>53</v>
      </c>
      <c r="D35" s="19" t="s">
        <v>66</v>
      </c>
      <c r="E35" s="20"/>
      <c r="F35" s="20">
        <v>5</v>
      </c>
      <c r="G35" s="20"/>
      <c r="H35" s="20">
        <v>21</v>
      </c>
      <c r="I35" s="20"/>
      <c r="J35" s="21">
        <f t="shared" si="0"/>
        <v>55.25925925925926</v>
      </c>
      <c r="K35" s="22">
        <f t="shared" si="1"/>
        <v>0.9591152815013405</v>
      </c>
      <c r="L35" s="23">
        <f t="shared" si="2"/>
        <v>5.501340482573727</v>
      </c>
    </row>
    <row r="36" spans="1:12" s="4" customFormat="1" ht="12.75">
      <c r="A36" s="9" t="s">
        <v>167</v>
      </c>
      <c r="B36" s="10">
        <v>4</v>
      </c>
      <c r="C36" s="11">
        <v>82</v>
      </c>
      <c r="D36" s="12" t="s">
        <v>66</v>
      </c>
      <c r="E36" s="13"/>
      <c r="F36" s="13" t="s">
        <v>168</v>
      </c>
      <c r="G36" s="13">
        <v>4</v>
      </c>
      <c r="H36" s="13">
        <v>12</v>
      </c>
      <c r="I36" s="13"/>
      <c r="J36" s="14">
        <f t="shared" si="0"/>
        <v>373</v>
      </c>
      <c r="K36" s="15">
        <f t="shared" si="1"/>
        <v>0.21983914209115282</v>
      </c>
      <c r="L36" s="38">
        <f t="shared" si="2"/>
        <v>0.8150134048257373</v>
      </c>
    </row>
    <row r="37" spans="1:12" s="4" customFormat="1" ht="12.75">
      <c r="A37" s="24" t="s">
        <v>167</v>
      </c>
      <c r="B37" s="17">
        <v>7</v>
      </c>
      <c r="C37" s="18">
        <v>82</v>
      </c>
      <c r="D37" s="19" t="s">
        <v>66</v>
      </c>
      <c r="E37" s="20"/>
      <c r="F37" s="20" t="s">
        <v>168</v>
      </c>
      <c r="G37" s="20">
        <v>4</v>
      </c>
      <c r="H37" s="20">
        <v>12</v>
      </c>
      <c r="I37" s="20"/>
      <c r="J37" s="21">
        <f t="shared" si="0"/>
        <v>213.14285714285714</v>
      </c>
      <c r="K37" s="22">
        <f t="shared" si="1"/>
        <v>0.38471849865951746</v>
      </c>
      <c r="L37" s="23">
        <f t="shared" si="2"/>
        <v>1.4262734584450403</v>
      </c>
    </row>
    <row r="38" spans="1:12" s="4" customFormat="1" ht="12.75">
      <c r="A38" s="24" t="s">
        <v>167</v>
      </c>
      <c r="B38" s="17">
        <v>16</v>
      </c>
      <c r="C38" s="18">
        <v>82</v>
      </c>
      <c r="D38" s="19" t="s">
        <v>66</v>
      </c>
      <c r="E38" s="20"/>
      <c r="F38" s="20" t="s">
        <v>168</v>
      </c>
      <c r="G38" s="20">
        <v>4</v>
      </c>
      <c r="H38" s="20">
        <v>12</v>
      </c>
      <c r="I38" s="20"/>
      <c r="J38" s="21">
        <f t="shared" si="0"/>
        <v>93.25</v>
      </c>
      <c r="K38" s="22">
        <f t="shared" si="1"/>
        <v>0.8793565683646113</v>
      </c>
      <c r="L38" s="23">
        <f t="shared" si="2"/>
        <v>3.260053619302949</v>
      </c>
    </row>
    <row r="39" spans="1:12" s="4" customFormat="1" ht="13.5" thickBot="1">
      <c r="A39" s="24" t="s">
        <v>167</v>
      </c>
      <c r="B39" s="17">
        <v>28</v>
      </c>
      <c r="C39" s="18">
        <v>82</v>
      </c>
      <c r="D39" s="19">
        <v>2</v>
      </c>
      <c r="E39" s="20"/>
      <c r="F39" s="20" t="s">
        <v>168</v>
      </c>
      <c r="G39" s="20">
        <v>4</v>
      </c>
      <c r="H39" s="20">
        <v>18</v>
      </c>
      <c r="I39" s="20"/>
      <c r="J39" s="21">
        <f t="shared" si="0"/>
        <v>53.285714285714285</v>
      </c>
      <c r="K39" s="22">
        <f t="shared" si="1"/>
        <v>1.5388739946380698</v>
      </c>
      <c r="L39" s="23">
        <f t="shared" si="2"/>
        <v>5.705093833780161</v>
      </c>
    </row>
    <row r="40" spans="1:12" ht="12.75">
      <c r="A40" s="239" t="s">
        <v>179</v>
      </c>
      <c r="B40" s="10">
        <v>7.5</v>
      </c>
      <c r="C40" s="11">
        <v>66</v>
      </c>
      <c r="D40" s="241" t="s">
        <v>66</v>
      </c>
      <c r="E40" s="243"/>
      <c r="F40" s="241">
        <v>8</v>
      </c>
      <c r="G40" s="250">
        <v>5</v>
      </c>
      <c r="H40" s="250">
        <v>19.5</v>
      </c>
      <c r="I40" s="13"/>
      <c r="J40" s="14">
        <f>foc_objectif/B40</f>
        <v>198.93333333333334</v>
      </c>
      <c r="K40" s="15">
        <f>C40/J40</f>
        <v>0.33176943699731903</v>
      </c>
      <c r="L40" s="81">
        <f>B40/FD_objectif</f>
        <v>1.5281501340482573</v>
      </c>
    </row>
    <row r="41" spans="1:12" ht="13.5" thickBot="1">
      <c r="A41" s="240"/>
      <c r="B41" s="40">
        <v>22.5</v>
      </c>
      <c r="C41" s="41">
        <v>42</v>
      </c>
      <c r="D41" s="242"/>
      <c r="E41" s="244"/>
      <c r="F41" s="242"/>
      <c r="G41" s="251"/>
      <c r="H41" s="251"/>
      <c r="I41" s="43"/>
      <c r="J41" s="44">
        <f>foc_objectif/B41</f>
        <v>66.31111111111112</v>
      </c>
      <c r="K41" s="45">
        <f>C41/J41</f>
        <v>0.6333780160857908</v>
      </c>
      <c r="L41" s="46">
        <f>B41/FD_objectif</f>
        <v>4.584450402144772</v>
      </c>
    </row>
    <row r="42" spans="1:12" ht="12.75">
      <c r="A42" s="239" t="s">
        <v>117</v>
      </c>
      <c r="B42" s="10">
        <v>7.2</v>
      </c>
      <c r="C42" s="11">
        <v>53</v>
      </c>
      <c r="D42" s="241" t="s">
        <v>66</v>
      </c>
      <c r="E42" s="243"/>
      <c r="F42" s="241">
        <v>7</v>
      </c>
      <c r="G42" s="250">
        <v>4</v>
      </c>
      <c r="H42" s="250">
        <v>15</v>
      </c>
      <c r="I42" s="13"/>
      <c r="J42" s="14">
        <f>foc_objectif/B42</f>
        <v>207.22222222222223</v>
      </c>
      <c r="K42" s="15">
        <f>C42/J42</f>
        <v>0.25576407506702414</v>
      </c>
      <c r="L42" s="81">
        <f>B42/FD_objectif</f>
        <v>1.467024128686327</v>
      </c>
    </row>
    <row r="43" spans="1:12" ht="13.5" thickBot="1">
      <c r="A43" s="240"/>
      <c r="B43" s="40">
        <v>21.5</v>
      </c>
      <c r="C43" s="41">
        <v>40</v>
      </c>
      <c r="D43" s="242"/>
      <c r="E43" s="244"/>
      <c r="F43" s="242"/>
      <c r="G43" s="251"/>
      <c r="H43" s="251"/>
      <c r="I43" s="43"/>
      <c r="J43" s="44">
        <f>foc_objectif/B43</f>
        <v>69.3953488372093</v>
      </c>
      <c r="K43" s="45">
        <f>C43/J43</f>
        <v>0.5764075067024129</v>
      </c>
      <c r="L43" s="46">
        <f>B43/FD_objectif</f>
        <v>4.380697050938338</v>
      </c>
    </row>
  </sheetData>
  <mergeCells count="15">
    <mergeCell ref="A42:A43"/>
    <mergeCell ref="D42:D43"/>
    <mergeCell ref="F42:F43"/>
    <mergeCell ref="A2:A3"/>
    <mergeCell ref="B2:I2"/>
    <mergeCell ref="G42:G43"/>
    <mergeCell ref="G40:G41"/>
    <mergeCell ref="H40:H41"/>
    <mergeCell ref="H42:H43"/>
    <mergeCell ref="E42:E43"/>
    <mergeCell ref="J2:L2"/>
    <mergeCell ref="A40:A41"/>
    <mergeCell ref="D40:D41"/>
    <mergeCell ref="F40:F41"/>
    <mergeCell ref="E40:E41"/>
  </mergeCells>
  <conditionalFormatting sqref="D42:H42 D35:H40 B35:C43 I35:L43 B4:L34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 topLeftCell="A1">
      <selection activeCell="I26" sqref="I26"/>
    </sheetView>
  </sheetViews>
  <sheetFormatPr defaultColWidth="11.421875" defaultRowHeight="12.75"/>
  <cols>
    <col min="1" max="1" width="21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8" width="8.710937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91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51.75" thickBot="1">
      <c r="A3" s="246"/>
      <c r="B3" s="5" t="s">
        <v>2</v>
      </c>
      <c r="C3" s="6" t="s">
        <v>3</v>
      </c>
      <c r="D3" s="6" t="s">
        <v>67</v>
      </c>
      <c r="E3" s="74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123" t="s">
        <v>92</v>
      </c>
      <c r="B4" s="115">
        <v>3.5</v>
      </c>
      <c r="C4" s="116">
        <v>68</v>
      </c>
      <c r="D4" s="117" t="s">
        <v>68</v>
      </c>
      <c r="E4" s="118"/>
      <c r="F4" s="118">
        <v>8</v>
      </c>
      <c r="G4" s="118">
        <v>5</v>
      </c>
      <c r="H4" s="118">
        <v>20</v>
      </c>
      <c r="I4" s="118"/>
      <c r="J4" s="119">
        <f aca="true" t="shared" si="0" ref="J4:J31">foc_objectif/B4</f>
        <v>426.2857142857143</v>
      </c>
      <c r="K4" s="120">
        <f aca="true" t="shared" si="1" ref="K4:K31">C4/J4</f>
        <v>0.15951742627345844</v>
      </c>
      <c r="L4" s="121">
        <f aca="true" t="shared" si="2" ref="L4:L31">B4/FD_objectif</f>
        <v>0.7131367292225201</v>
      </c>
    </row>
    <row r="5" spans="1:12" s="4" customFormat="1" ht="12.75">
      <c r="A5" s="16" t="s">
        <v>92</v>
      </c>
      <c r="B5" s="108">
        <v>5</v>
      </c>
      <c r="C5" s="109">
        <v>68</v>
      </c>
      <c r="D5" s="104" t="s">
        <v>68</v>
      </c>
      <c r="E5" s="105"/>
      <c r="F5" s="111">
        <v>8</v>
      </c>
      <c r="G5" s="111">
        <v>5</v>
      </c>
      <c r="H5" s="111">
        <v>20</v>
      </c>
      <c r="I5" s="111"/>
      <c r="J5" s="112">
        <f t="shared" si="0"/>
        <v>298.4</v>
      </c>
      <c r="K5" s="113">
        <f t="shared" si="1"/>
        <v>0.22788203753351208</v>
      </c>
      <c r="L5" s="157">
        <f t="shared" si="2"/>
        <v>1.0187667560321716</v>
      </c>
    </row>
    <row r="6" spans="1:12" s="4" customFormat="1" ht="12.75">
      <c r="A6" s="94" t="s">
        <v>92</v>
      </c>
      <c r="B6" s="95">
        <v>8</v>
      </c>
      <c r="C6" s="96">
        <v>68</v>
      </c>
      <c r="D6" s="19" t="s">
        <v>68</v>
      </c>
      <c r="E6" s="20"/>
      <c r="F6" s="98">
        <v>8</v>
      </c>
      <c r="G6" s="98">
        <v>5</v>
      </c>
      <c r="H6" s="98">
        <v>20</v>
      </c>
      <c r="I6" s="98"/>
      <c r="J6" s="99">
        <f t="shared" si="0"/>
        <v>186.5</v>
      </c>
      <c r="K6" s="100">
        <f t="shared" si="1"/>
        <v>0.3646112600536193</v>
      </c>
      <c r="L6" s="145">
        <f t="shared" si="2"/>
        <v>1.6300268096514745</v>
      </c>
    </row>
    <row r="7" spans="1:12" s="4" customFormat="1" ht="12.75">
      <c r="A7" s="94" t="s">
        <v>92</v>
      </c>
      <c r="B7" s="95">
        <v>10</v>
      </c>
      <c r="C7" s="96">
        <v>68</v>
      </c>
      <c r="D7" s="19" t="s">
        <v>197</v>
      </c>
      <c r="E7" s="20"/>
      <c r="F7" s="98">
        <v>8</v>
      </c>
      <c r="G7" s="98">
        <v>5</v>
      </c>
      <c r="H7" s="98">
        <v>20</v>
      </c>
      <c r="I7" s="98"/>
      <c r="J7" s="99">
        <f>foc_objectif/B7</f>
        <v>149.2</v>
      </c>
      <c r="K7" s="100">
        <f>C7/J7</f>
        <v>0.45576407506702415</v>
      </c>
      <c r="L7" s="145">
        <f>B7/FD_objectif</f>
        <v>2.037533512064343</v>
      </c>
    </row>
    <row r="8" spans="1:12" s="4" customFormat="1" ht="12.75">
      <c r="A8" s="94" t="s">
        <v>92</v>
      </c>
      <c r="B8" s="95">
        <v>13</v>
      </c>
      <c r="C8" s="96">
        <v>68</v>
      </c>
      <c r="D8" s="19" t="s">
        <v>68</v>
      </c>
      <c r="E8" s="20"/>
      <c r="F8" s="98">
        <v>8</v>
      </c>
      <c r="G8" s="98">
        <v>5</v>
      </c>
      <c r="H8" s="98">
        <v>20</v>
      </c>
      <c r="I8" s="98"/>
      <c r="J8" s="99">
        <f t="shared" si="0"/>
        <v>114.76923076923077</v>
      </c>
      <c r="K8" s="100">
        <f t="shared" si="1"/>
        <v>0.5924932975871313</v>
      </c>
      <c r="L8" s="145">
        <f t="shared" si="2"/>
        <v>2.648793565683646</v>
      </c>
    </row>
    <row r="9" spans="1:12" s="4" customFormat="1" ht="12.75">
      <c r="A9" s="94" t="s">
        <v>92</v>
      </c>
      <c r="B9" s="95">
        <v>17</v>
      </c>
      <c r="C9" s="96">
        <v>68</v>
      </c>
      <c r="D9" s="19" t="s">
        <v>68</v>
      </c>
      <c r="E9" s="20"/>
      <c r="F9" s="98">
        <v>8</v>
      </c>
      <c r="G9" s="98">
        <v>5</v>
      </c>
      <c r="H9" s="98">
        <v>20</v>
      </c>
      <c r="I9" s="98"/>
      <c r="J9" s="99">
        <f t="shared" si="0"/>
        <v>87.76470588235294</v>
      </c>
      <c r="K9" s="100">
        <f t="shared" si="1"/>
        <v>0.774798927613941</v>
      </c>
      <c r="L9" s="145">
        <f t="shared" si="2"/>
        <v>3.4638069705093835</v>
      </c>
    </row>
    <row r="10" spans="1:12" s="4" customFormat="1" ht="12.75">
      <c r="A10" s="94" t="s">
        <v>92</v>
      </c>
      <c r="B10" s="95">
        <v>21</v>
      </c>
      <c r="C10" s="96">
        <v>68</v>
      </c>
      <c r="D10" s="97" t="s">
        <v>68</v>
      </c>
      <c r="E10" s="98"/>
      <c r="F10" s="98">
        <v>8</v>
      </c>
      <c r="G10" s="98">
        <v>5</v>
      </c>
      <c r="H10" s="98">
        <v>20</v>
      </c>
      <c r="I10" s="98"/>
      <c r="J10" s="99">
        <f t="shared" si="0"/>
        <v>71.04761904761905</v>
      </c>
      <c r="K10" s="100">
        <f t="shared" si="1"/>
        <v>0.9571045576407506</v>
      </c>
      <c r="L10" s="145">
        <f t="shared" si="2"/>
        <v>4.278820375335121</v>
      </c>
    </row>
    <row r="11" spans="1:12" s="4" customFormat="1" ht="13.5" thickBot="1">
      <c r="A11" s="135" t="s">
        <v>92</v>
      </c>
      <c r="B11" s="136">
        <v>24</v>
      </c>
      <c r="C11" s="137">
        <v>68</v>
      </c>
      <c r="D11" s="138" t="s">
        <v>68</v>
      </c>
      <c r="E11" s="139"/>
      <c r="F11" s="139">
        <v>8</v>
      </c>
      <c r="G11" s="139">
        <v>5</v>
      </c>
      <c r="H11" s="139">
        <v>20</v>
      </c>
      <c r="I11" s="139"/>
      <c r="J11" s="140">
        <f>foc_objectif/B11</f>
        <v>62.166666666666664</v>
      </c>
      <c r="K11" s="141">
        <f>C11/J11</f>
        <v>1.093833780160858</v>
      </c>
      <c r="L11" s="159">
        <f>B11/FD_objectif</f>
        <v>4.890080428954423</v>
      </c>
    </row>
    <row r="12" spans="1:12" s="4" customFormat="1" ht="12.75">
      <c r="A12" s="9" t="s">
        <v>155</v>
      </c>
      <c r="B12" s="87">
        <v>31</v>
      </c>
      <c r="C12" s="88">
        <v>72</v>
      </c>
      <c r="D12" s="89" t="s">
        <v>68</v>
      </c>
      <c r="E12" s="90"/>
      <c r="F12" s="90"/>
      <c r="G12" s="90"/>
      <c r="H12" s="90"/>
      <c r="I12" s="90"/>
      <c r="J12" s="91">
        <f>foc_objectif/B12</f>
        <v>48.12903225806452</v>
      </c>
      <c r="K12" s="92">
        <f>C12/J12</f>
        <v>1.4959785522788203</v>
      </c>
      <c r="L12" s="143">
        <f>B12/FD_objectif</f>
        <v>6.316353887399464</v>
      </c>
    </row>
    <row r="13" spans="1:12" s="4" customFormat="1" ht="13.5" thickBot="1">
      <c r="A13" s="39" t="s">
        <v>155</v>
      </c>
      <c r="B13" s="136">
        <v>36</v>
      </c>
      <c r="C13" s="137">
        <v>72</v>
      </c>
      <c r="D13" s="138" t="s">
        <v>68</v>
      </c>
      <c r="E13" s="139"/>
      <c r="F13" s="139"/>
      <c r="G13" s="139"/>
      <c r="H13" s="139"/>
      <c r="I13" s="139"/>
      <c r="J13" s="140">
        <f>foc_objectif/B13</f>
        <v>41.44444444444444</v>
      </c>
      <c r="K13" s="141">
        <f>C13/J13</f>
        <v>1.737265415549598</v>
      </c>
      <c r="L13" s="159">
        <f>B13/FD_objectif</f>
        <v>7.335120643431635</v>
      </c>
    </row>
    <row r="14" spans="1:12" s="144" customFormat="1" ht="12.75">
      <c r="A14" s="134" t="s">
        <v>172</v>
      </c>
      <c r="B14" s="95">
        <v>30</v>
      </c>
      <c r="C14" s="96">
        <v>70</v>
      </c>
      <c r="D14" s="97">
        <v>2</v>
      </c>
      <c r="E14" s="98"/>
      <c r="F14" s="98"/>
      <c r="G14" s="98"/>
      <c r="H14" s="98">
        <v>20</v>
      </c>
      <c r="I14" s="98"/>
      <c r="J14" s="99">
        <f>foc_objectif/B14</f>
        <v>49.733333333333334</v>
      </c>
      <c r="K14" s="100">
        <f>C14/J14</f>
        <v>1.4075067024128687</v>
      </c>
      <c r="L14" s="145">
        <f>B14/FD_objectif</f>
        <v>6.112600536193029</v>
      </c>
    </row>
    <row r="15" spans="1:12" s="144" customFormat="1" ht="13.5" thickBot="1">
      <c r="A15" s="134" t="s">
        <v>172</v>
      </c>
      <c r="B15" s="95">
        <v>35</v>
      </c>
      <c r="C15" s="96">
        <v>70</v>
      </c>
      <c r="D15" s="97">
        <v>2</v>
      </c>
      <c r="E15" s="98"/>
      <c r="F15" s="98"/>
      <c r="G15" s="98"/>
      <c r="H15" s="98">
        <v>20</v>
      </c>
      <c r="I15" s="98"/>
      <c r="J15" s="99">
        <f>foc_objectif/B15</f>
        <v>42.628571428571426</v>
      </c>
      <c r="K15" s="100">
        <f>C15/J15</f>
        <v>1.6420911528150135</v>
      </c>
      <c r="L15" s="145">
        <f>B15/FD_objectif</f>
        <v>7.131367292225201</v>
      </c>
    </row>
    <row r="16" spans="1:12" s="144" customFormat="1" ht="12.75">
      <c r="A16" s="86" t="s">
        <v>93</v>
      </c>
      <c r="B16" s="87">
        <v>5</v>
      </c>
      <c r="C16" s="88">
        <v>40</v>
      </c>
      <c r="D16" s="89" t="s">
        <v>66</v>
      </c>
      <c r="E16" s="90"/>
      <c r="F16" s="90">
        <v>4</v>
      </c>
      <c r="G16" s="90"/>
      <c r="H16" s="90"/>
      <c r="I16" s="90"/>
      <c r="J16" s="91">
        <f t="shared" si="0"/>
        <v>298.4</v>
      </c>
      <c r="K16" s="92">
        <f t="shared" si="1"/>
        <v>0.13404825737265416</v>
      </c>
      <c r="L16" s="143">
        <f t="shared" si="2"/>
        <v>1.0187667560321716</v>
      </c>
    </row>
    <row r="17" spans="1:12" s="144" customFormat="1" ht="12.75">
      <c r="A17" s="134" t="s">
        <v>93</v>
      </c>
      <c r="B17" s="95">
        <v>6</v>
      </c>
      <c r="C17" s="96">
        <v>40</v>
      </c>
      <c r="D17" s="97" t="s">
        <v>66</v>
      </c>
      <c r="E17" s="98"/>
      <c r="F17" s="98">
        <v>4</v>
      </c>
      <c r="G17" s="98"/>
      <c r="H17" s="98"/>
      <c r="I17" s="98"/>
      <c r="J17" s="99">
        <f t="shared" si="0"/>
        <v>248.66666666666666</v>
      </c>
      <c r="K17" s="100">
        <f t="shared" si="1"/>
        <v>0.16085790884718498</v>
      </c>
      <c r="L17" s="145">
        <f t="shared" si="2"/>
        <v>1.2225201072386058</v>
      </c>
    </row>
    <row r="18" spans="1:12" s="144" customFormat="1" ht="12.75">
      <c r="A18" s="134" t="s">
        <v>93</v>
      </c>
      <c r="B18" s="95">
        <v>7</v>
      </c>
      <c r="C18" s="96">
        <v>40</v>
      </c>
      <c r="D18" s="97" t="s">
        <v>66</v>
      </c>
      <c r="E18" s="98"/>
      <c r="F18" s="98">
        <v>4</v>
      </c>
      <c r="G18" s="98"/>
      <c r="H18" s="98"/>
      <c r="I18" s="98"/>
      <c r="J18" s="99">
        <f t="shared" si="0"/>
        <v>213.14285714285714</v>
      </c>
      <c r="K18" s="100">
        <f t="shared" si="1"/>
        <v>0.18766756032171583</v>
      </c>
      <c r="L18" s="145">
        <f t="shared" si="2"/>
        <v>1.4262734584450403</v>
      </c>
    </row>
    <row r="19" spans="1:12" s="144" customFormat="1" ht="12.75">
      <c r="A19" s="134" t="s">
        <v>93</v>
      </c>
      <c r="B19" s="95">
        <v>9</v>
      </c>
      <c r="C19" s="96">
        <v>40</v>
      </c>
      <c r="D19" s="97" t="s">
        <v>66</v>
      </c>
      <c r="E19" s="98"/>
      <c r="F19" s="98">
        <v>4</v>
      </c>
      <c r="G19" s="98"/>
      <c r="H19" s="98"/>
      <c r="I19" s="98"/>
      <c r="J19" s="99">
        <f t="shared" si="0"/>
        <v>165.77777777777777</v>
      </c>
      <c r="K19" s="100">
        <f t="shared" si="1"/>
        <v>0.2412868632707775</v>
      </c>
      <c r="L19" s="145">
        <f t="shared" si="2"/>
        <v>1.8337801608579087</v>
      </c>
    </row>
    <row r="20" spans="1:12" s="144" customFormat="1" ht="12.75">
      <c r="A20" s="134" t="s">
        <v>93</v>
      </c>
      <c r="B20" s="95">
        <v>12.5</v>
      </c>
      <c r="C20" s="96">
        <v>40</v>
      </c>
      <c r="D20" s="97" t="s">
        <v>66</v>
      </c>
      <c r="E20" s="98"/>
      <c r="F20" s="98">
        <v>4</v>
      </c>
      <c r="G20" s="98"/>
      <c r="H20" s="98"/>
      <c r="I20" s="98"/>
      <c r="J20" s="99">
        <f t="shared" si="0"/>
        <v>119.36</v>
      </c>
      <c r="K20" s="100">
        <f t="shared" si="1"/>
        <v>0.3351206434316354</v>
      </c>
      <c r="L20" s="145">
        <f t="shared" si="2"/>
        <v>2.546916890080429</v>
      </c>
    </row>
    <row r="21" spans="1:12" s="144" customFormat="1" ht="13.5" thickBot="1">
      <c r="A21" s="134" t="s">
        <v>93</v>
      </c>
      <c r="B21" s="95">
        <v>18</v>
      </c>
      <c r="C21" s="96">
        <v>40</v>
      </c>
      <c r="D21" s="97" t="s">
        <v>66</v>
      </c>
      <c r="E21" s="98"/>
      <c r="F21" s="98">
        <v>4</v>
      </c>
      <c r="G21" s="98"/>
      <c r="H21" s="98"/>
      <c r="I21" s="98"/>
      <c r="J21" s="99">
        <f t="shared" si="0"/>
        <v>82.88888888888889</v>
      </c>
      <c r="K21" s="100">
        <f t="shared" si="1"/>
        <v>0.482573726541555</v>
      </c>
      <c r="L21" s="145">
        <f t="shared" si="2"/>
        <v>3.6675603217158175</v>
      </c>
    </row>
    <row r="22" spans="1:12" s="4" customFormat="1" ht="12.75">
      <c r="A22" s="123" t="s">
        <v>94</v>
      </c>
      <c r="B22" s="115">
        <v>3.8</v>
      </c>
      <c r="C22" s="116"/>
      <c r="D22" s="117" t="s">
        <v>66</v>
      </c>
      <c r="E22" s="118"/>
      <c r="F22" s="118">
        <v>7</v>
      </c>
      <c r="G22" s="118"/>
      <c r="H22" s="118"/>
      <c r="I22" s="118"/>
      <c r="J22" s="119">
        <f t="shared" si="0"/>
        <v>392.63157894736844</v>
      </c>
      <c r="K22" s="120">
        <f t="shared" si="1"/>
        <v>0</v>
      </c>
      <c r="L22" s="121">
        <f t="shared" si="2"/>
        <v>0.7742627345844504</v>
      </c>
    </row>
    <row r="23" spans="1:12" s="4" customFormat="1" ht="12.75">
      <c r="A23" s="94" t="s">
        <v>94</v>
      </c>
      <c r="B23" s="95">
        <v>5</v>
      </c>
      <c r="C23" s="96"/>
      <c r="D23" s="97" t="s">
        <v>66</v>
      </c>
      <c r="E23" s="98"/>
      <c r="F23" s="98">
        <v>7</v>
      </c>
      <c r="G23" s="98"/>
      <c r="H23" s="98"/>
      <c r="I23" s="98"/>
      <c r="J23" s="99">
        <f t="shared" si="0"/>
        <v>298.4</v>
      </c>
      <c r="K23" s="100">
        <f t="shared" si="1"/>
        <v>0</v>
      </c>
      <c r="L23" s="145">
        <f t="shared" si="2"/>
        <v>1.0187667560321716</v>
      </c>
    </row>
    <row r="24" spans="1:12" s="4" customFormat="1" ht="12.75">
      <c r="A24" s="114" t="s">
        <v>94</v>
      </c>
      <c r="B24" s="26">
        <v>7.5</v>
      </c>
      <c r="C24" s="27"/>
      <c r="D24" s="28" t="s">
        <v>66</v>
      </c>
      <c r="E24" s="29"/>
      <c r="F24" s="29">
        <v>5</v>
      </c>
      <c r="G24" s="29"/>
      <c r="H24" s="29"/>
      <c r="I24" s="29">
        <v>6.4</v>
      </c>
      <c r="J24" s="30">
        <f t="shared" si="0"/>
        <v>198.93333333333334</v>
      </c>
      <c r="K24" s="31">
        <f t="shared" si="1"/>
        <v>0</v>
      </c>
      <c r="L24" s="122">
        <f t="shared" si="2"/>
        <v>1.5281501340482573</v>
      </c>
    </row>
    <row r="25" spans="1:12" s="4" customFormat="1" ht="12.75">
      <c r="A25" s="114" t="s">
        <v>94</v>
      </c>
      <c r="B25" s="26">
        <v>10</v>
      </c>
      <c r="C25" s="27"/>
      <c r="D25" s="28" t="s">
        <v>66</v>
      </c>
      <c r="E25" s="29"/>
      <c r="F25" s="29">
        <v>5</v>
      </c>
      <c r="G25" s="29"/>
      <c r="H25" s="29"/>
      <c r="I25" s="29">
        <v>8</v>
      </c>
      <c r="J25" s="30">
        <f t="shared" si="0"/>
        <v>149.2</v>
      </c>
      <c r="K25" s="31">
        <f t="shared" si="1"/>
        <v>0</v>
      </c>
      <c r="L25" s="122">
        <f t="shared" si="2"/>
        <v>2.037533512064343</v>
      </c>
    </row>
    <row r="26" spans="1:12" s="4" customFormat="1" ht="12.75">
      <c r="A26" s="94" t="s">
        <v>94</v>
      </c>
      <c r="B26" s="95">
        <v>15</v>
      </c>
      <c r="C26" s="96"/>
      <c r="D26" s="97" t="s">
        <v>66</v>
      </c>
      <c r="E26" s="98"/>
      <c r="F26" s="98">
        <v>5</v>
      </c>
      <c r="G26" s="98"/>
      <c r="H26" s="98"/>
      <c r="I26" s="98">
        <v>12.4</v>
      </c>
      <c r="J26" s="99">
        <f t="shared" si="0"/>
        <v>99.46666666666667</v>
      </c>
      <c r="K26" s="100">
        <f t="shared" si="1"/>
        <v>0</v>
      </c>
      <c r="L26" s="145">
        <f t="shared" si="2"/>
        <v>3.0563002680965146</v>
      </c>
    </row>
    <row r="27" spans="1:12" s="4" customFormat="1" ht="12.75">
      <c r="A27" s="94" t="s">
        <v>94</v>
      </c>
      <c r="B27" s="95">
        <v>20</v>
      </c>
      <c r="C27" s="96"/>
      <c r="D27" s="97" t="s">
        <v>66</v>
      </c>
      <c r="E27" s="98"/>
      <c r="F27" s="98">
        <v>5</v>
      </c>
      <c r="G27" s="98"/>
      <c r="H27" s="98"/>
      <c r="I27" s="98">
        <v>17.3</v>
      </c>
      <c r="J27" s="99">
        <f t="shared" si="0"/>
        <v>74.6</v>
      </c>
      <c r="K27" s="100">
        <f t="shared" si="1"/>
        <v>0</v>
      </c>
      <c r="L27" s="145">
        <f t="shared" si="2"/>
        <v>4.075067024128686</v>
      </c>
    </row>
    <row r="28" spans="1:12" s="4" customFormat="1" ht="12.75">
      <c r="A28" s="94" t="s">
        <v>94</v>
      </c>
      <c r="B28" s="95">
        <v>25</v>
      </c>
      <c r="C28" s="96"/>
      <c r="D28" s="97" t="s">
        <v>66</v>
      </c>
      <c r="E28" s="98"/>
      <c r="F28" s="98">
        <v>5</v>
      </c>
      <c r="G28" s="98"/>
      <c r="H28" s="98"/>
      <c r="I28" s="98">
        <v>21</v>
      </c>
      <c r="J28" s="99">
        <f t="shared" si="0"/>
        <v>59.68</v>
      </c>
      <c r="K28" s="100">
        <f t="shared" si="1"/>
        <v>0</v>
      </c>
      <c r="L28" s="145">
        <f t="shared" si="2"/>
        <v>5.093833780160858</v>
      </c>
    </row>
    <row r="29" spans="1:12" s="4" customFormat="1" ht="12.75">
      <c r="A29" s="94" t="s">
        <v>94</v>
      </c>
      <c r="B29" s="95">
        <v>30</v>
      </c>
      <c r="C29" s="96"/>
      <c r="D29" s="97" t="s">
        <v>66</v>
      </c>
      <c r="E29" s="98"/>
      <c r="F29" s="98">
        <v>5</v>
      </c>
      <c r="G29" s="98"/>
      <c r="H29" s="98"/>
      <c r="I29" s="98">
        <v>26</v>
      </c>
      <c r="J29" s="99">
        <f t="shared" si="0"/>
        <v>49.733333333333334</v>
      </c>
      <c r="K29" s="100">
        <f t="shared" si="1"/>
        <v>0</v>
      </c>
      <c r="L29" s="145">
        <f t="shared" si="2"/>
        <v>6.112600536193029</v>
      </c>
    </row>
    <row r="30" spans="1:12" s="4" customFormat="1" ht="12.75">
      <c r="A30" s="94" t="s">
        <v>94</v>
      </c>
      <c r="B30" s="95">
        <v>35</v>
      </c>
      <c r="C30" s="96"/>
      <c r="D30" s="97" t="s">
        <v>66</v>
      </c>
      <c r="E30" s="98"/>
      <c r="F30" s="98">
        <v>5</v>
      </c>
      <c r="G30" s="98"/>
      <c r="H30" s="98"/>
      <c r="I30" s="98">
        <v>29</v>
      </c>
      <c r="J30" s="99">
        <f t="shared" si="0"/>
        <v>42.628571428571426</v>
      </c>
      <c r="K30" s="100">
        <f t="shared" si="1"/>
        <v>0</v>
      </c>
      <c r="L30" s="145">
        <f t="shared" si="2"/>
        <v>7.131367292225201</v>
      </c>
    </row>
    <row r="31" spans="1:12" s="4" customFormat="1" ht="12.75">
      <c r="A31" s="94" t="s">
        <v>94</v>
      </c>
      <c r="B31" s="95">
        <v>60</v>
      </c>
      <c r="C31" s="96"/>
      <c r="D31" s="97">
        <v>2</v>
      </c>
      <c r="E31" s="98"/>
      <c r="F31" s="98">
        <v>5</v>
      </c>
      <c r="G31" s="98"/>
      <c r="H31" s="98"/>
      <c r="I31" s="98">
        <v>46</v>
      </c>
      <c r="J31" s="99">
        <f t="shared" si="0"/>
        <v>24.866666666666667</v>
      </c>
      <c r="K31" s="100">
        <f t="shared" si="1"/>
        <v>0</v>
      </c>
      <c r="L31" s="145">
        <f t="shared" si="2"/>
        <v>12.225201072386058</v>
      </c>
    </row>
    <row r="32" spans="1:12" s="4" customFormat="1" ht="13.5" thickBot="1">
      <c r="A32" s="142" t="s">
        <v>94</v>
      </c>
      <c r="B32" s="136">
        <v>80</v>
      </c>
      <c r="C32" s="137"/>
      <c r="D32" s="138">
        <v>2</v>
      </c>
      <c r="E32" s="139"/>
      <c r="F32" s="139">
        <v>5</v>
      </c>
      <c r="G32" s="139"/>
      <c r="H32" s="139"/>
      <c r="I32" s="139">
        <v>46</v>
      </c>
      <c r="J32" s="140">
        <f aca="true" t="shared" si="3" ref="J32:J37">foc_objectif/B32</f>
        <v>18.65</v>
      </c>
      <c r="K32" s="141">
        <f aca="true" t="shared" si="4" ref="K32:K37">C32/J32</f>
        <v>0</v>
      </c>
      <c r="L32" s="159">
        <f aca="true" t="shared" si="5" ref="L32:L37">B32/FD_objectif</f>
        <v>16.300268096514746</v>
      </c>
    </row>
    <row r="33" spans="1:12" s="4" customFormat="1" ht="12.75">
      <c r="A33" s="94" t="s">
        <v>95</v>
      </c>
      <c r="B33" s="108">
        <v>25</v>
      </c>
      <c r="C33" s="109"/>
      <c r="D33" s="110">
        <v>2</v>
      </c>
      <c r="E33" s="111"/>
      <c r="F33" s="111"/>
      <c r="G33" s="111"/>
      <c r="H33" s="111"/>
      <c r="I33" s="111"/>
      <c r="J33" s="112">
        <f t="shared" si="3"/>
        <v>59.68</v>
      </c>
      <c r="K33" s="113">
        <f t="shared" si="4"/>
        <v>0</v>
      </c>
      <c r="L33" s="157">
        <f t="shared" si="5"/>
        <v>5.093833780160858</v>
      </c>
    </row>
    <row r="34" spans="1:12" s="4" customFormat="1" ht="13.5" thickBot="1">
      <c r="A34" s="135" t="s">
        <v>95</v>
      </c>
      <c r="B34" s="136">
        <v>40</v>
      </c>
      <c r="C34" s="137">
        <v>60</v>
      </c>
      <c r="D34" s="138">
        <v>2</v>
      </c>
      <c r="E34" s="139"/>
      <c r="F34" s="139">
        <v>7</v>
      </c>
      <c r="G34" s="139"/>
      <c r="H34" s="139"/>
      <c r="I34" s="139"/>
      <c r="J34" s="140">
        <f t="shared" si="3"/>
        <v>37.3</v>
      </c>
      <c r="K34" s="141">
        <f t="shared" si="4"/>
        <v>1.60857908847185</v>
      </c>
      <c r="L34" s="159">
        <f t="shared" si="5"/>
        <v>8.150134048257373</v>
      </c>
    </row>
    <row r="35" spans="1:12" s="4" customFormat="1" ht="12.75">
      <c r="A35" s="94" t="s">
        <v>175</v>
      </c>
      <c r="B35" s="108">
        <v>10</v>
      </c>
      <c r="C35" s="109">
        <v>60</v>
      </c>
      <c r="D35" s="110"/>
      <c r="E35" s="111"/>
      <c r="F35" s="111"/>
      <c r="G35" s="111"/>
      <c r="H35" s="111"/>
      <c r="I35" s="111"/>
      <c r="J35" s="112">
        <f t="shared" si="3"/>
        <v>149.2</v>
      </c>
      <c r="K35" s="113">
        <f t="shared" si="4"/>
        <v>0.4021447721179625</v>
      </c>
      <c r="L35" s="157">
        <f t="shared" si="5"/>
        <v>2.037533512064343</v>
      </c>
    </row>
    <row r="36" spans="1:12" s="4" customFormat="1" ht="12.75">
      <c r="A36" s="94" t="s">
        <v>175</v>
      </c>
      <c r="B36" s="108">
        <v>14</v>
      </c>
      <c r="C36" s="109">
        <v>60</v>
      </c>
      <c r="D36" s="110"/>
      <c r="E36" s="111"/>
      <c r="F36" s="111"/>
      <c r="G36" s="111"/>
      <c r="H36" s="111"/>
      <c r="I36" s="111"/>
      <c r="J36" s="112">
        <f>foc_objectif/B36</f>
        <v>106.57142857142857</v>
      </c>
      <c r="K36" s="113">
        <f>C36/J36</f>
        <v>0.5630026809651475</v>
      </c>
      <c r="L36" s="157">
        <f>B36/FD_objectif</f>
        <v>2.8525469168900806</v>
      </c>
    </row>
    <row r="37" spans="1:12" s="4" customFormat="1" ht="13.5" thickBot="1">
      <c r="A37" s="94" t="s">
        <v>175</v>
      </c>
      <c r="B37" s="95">
        <v>18</v>
      </c>
      <c r="C37" s="96">
        <v>60</v>
      </c>
      <c r="D37" s="97"/>
      <c r="E37" s="98"/>
      <c r="F37" s="98"/>
      <c r="G37" s="98"/>
      <c r="H37" s="98"/>
      <c r="I37" s="98"/>
      <c r="J37" s="99">
        <f t="shared" si="3"/>
        <v>82.88888888888889</v>
      </c>
      <c r="K37" s="100">
        <f t="shared" si="4"/>
        <v>0.7238605898123325</v>
      </c>
      <c r="L37" s="145">
        <f t="shared" si="5"/>
        <v>3.6675603217158175</v>
      </c>
    </row>
    <row r="38" spans="1:12" ht="12.75">
      <c r="A38" s="252" t="s">
        <v>96</v>
      </c>
      <c r="B38" s="10">
        <v>8</v>
      </c>
      <c r="C38" s="11">
        <v>68</v>
      </c>
      <c r="D38" s="82"/>
      <c r="E38" s="82"/>
      <c r="F38" s="84"/>
      <c r="G38" s="155"/>
      <c r="H38" s="13">
        <v>12</v>
      </c>
      <c r="I38" s="13"/>
      <c r="J38" s="14">
        <f>foc_objectif/B38</f>
        <v>186.5</v>
      </c>
      <c r="K38" s="15">
        <f>C38/J38</f>
        <v>0.3646112600536193</v>
      </c>
      <c r="L38" s="38">
        <f>B38/FD_objectif</f>
        <v>1.6300268096514745</v>
      </c>
    </row>
    <row r="39" spans="1:12" ht="12.75">
      <c r="A39" s="223"/>
      <c r="B39" s="102">
        <v>12</v>
      </c>
      <c r="C39" s="19" t="s">
        <v>15</v>
      </c>
      <c r="D39" s="132"/>
      <c r="E39" s="132"/>
      <c r="F39" s="133"/>
      <c r="G39" s="167"/>
      <c r="H39" s="75"/>
      <c r="I39" s="20"/>
      <c r="J39" s="21">
        <f>foc_objectif/B39</f>
        <v>124.33333333333333</v>
      </c>
      <c r="K39" s="77" t="s">
        <v>64</v>
      </c>
      <c r="L39" s="23">
        <f>B39/FD_objectif</f>
        <v>2.4450402144772116</v>
      </c>
    </row>
    <row r="40" spans="1:12" ht="12.75">
      <c r="A40" s="224"/>
      <c r="B40" s="17">
        <v>16</v>
      </c>
      <c r="C40" s="19" t="s">
        <v>15</v>
      </c>
      <c r="D40" s="225" t="s">
        <v>66</v>
      </c>
      <c r="E40" s="154"/>
      <c r="F40" s="225">
        <v>7</v>
      </c>
      <c r="G40" s="168"/>
      <c r="H40" s="75"/>
      <c r="I40" s="20"/>
      <c r="J40" s="21">
        <f>foc_objectif/B40</f>
        <v>93.25</v>
      </c>
      <c r="K40" s="77" t="s">
        <v>64</v>
      </c>
      <c r="L40" s="23">
        <f>B40/FD_objectif</f>
        <v>3.260053619302949</v>
      </c>
    </row>
    <row r="41" spans="1:12" ht="12.75">
      <c r="A41" s="224"/>
      <c r="B41" s="17">
        <v>20</v>
      </c>
      <c r="C41" s="19" t="s">
        <v>15</v>
      </c>
      <c r="D41" s="225"/>
      <c r="E41" s="154"/>
      <c r="F41" s="225"/>
      <c r="G41" s="168"/>
      <c r="H41" s="75"/>
      <c r="I41" s="20"/>
      <c r="J41" s="21">
        <f>foc_objectif/B41</f>
        <v>74.6</v>
      </c>
      <c r="K41" s="77" t="s">
        <v>64</v>
      </c>
      <c r="L41" s="23">
        <f>B41/FD_objectif</f>
        <v>4.075067024128686</v>
      </c>
    </row>
    <row r="42" spans="1:12" ht="13.5" thickBot="1">
      <c r="A42" s="240"/>
      <c r="B42" s="40">
        <v>24</v>
      </c>
      <c r="C42" s="41">
        <v>50</v>
      </c>
      <c r="D42" s="83"/>
      <c r="E42" s="83"/>
      <c r="F42" s="85"/>
      <c r="G42" s="169"/>
      <c r="H42" s="43">
        <v>15</v>
      </c>
      <c r="I42" s="43"/>
      <c r="J42" s="44">
        <f>foc_objectif/B42</f>
        <v>62.166666666666664</v>
      </c>
      <c r="K42" s="45">
        <f>C42/J42</f>
        <v>0.8042895442359249</v>
      </c>
      <c r="L42" s="46">
        <f>B42/FD_objectif</f>
        <v>4.890080428954423</v>
      </c>
    </row>
  </sheetData>
  <mergeCells count="6">
    <mergeCell ref="J2:L2"/>
    <mergeCell ref="A38:A42"/>
    <mergeCell ref="D40:D41"/>
    <mergeCell ref="F40:F41"/>
    <mergeCell ref="A2:A3"/>
    <mergeCell ref="B2:I2"/>
  </mergeCells>
  <conditionalFormatting sqref="L45">
    <cfRule type="cellIs" priority="1" dxfId="0" operator="greaterThan" stopIfTrue="1">
      <formula>6</formula>
    </cfRule>
  </conditionalFormatting>
  <conditionalFormatting sqref="B45:K45">
    <cfRule type="expression" priority="2" dxfId="0" stopIfTrue="1">
      <formula>IF($L45&gt;6,TRUE,FALSE)</formula>
    </cfRule>
  </conditionalFormatting>
  <conditionalFormatting sqref="B16:L44">
    <cfRule type="expression" priority="3" dxfId="0" stopIfTrue="1">
      <formula>IF($L16&gt;$K$1,TRUE,FALSE)</formula>
    </cfRule>
    <cfRule type="expression" priority="4" dxfId="1" stopIfTrue="1">
      <formula>IF($J16&gt;$L$1,TRUE,FALSE)</formula>
    </cfRule>
  </conditionalFormatting>
  <conditionalFormatting sqref="B6:L15">
    <cfRule type="expression" priority="5" dxfId="0" stopIfTrue="1">
      <formula>IF($L16&gt;$K$1,TRUE,FALSE)</formula>
    </cfRule>
    <cfRule type="expression" priority="6" dxfId="1" stopIfTrue="1">
      <formula>IF($J16&gt;$L$1,TRUE,FALSE)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C30" sqref="C30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188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14</v>
      </c>
      <c r="B4" s="10">
        <v>5.5</v>
      </c>
      <c r="C4" s="11">
        <v>60</v>
      </c>
      <c r="D4" s="12" t="s">
        <v>66</v>
      </c>
      <c r="E4" s="13"/>
      <c r="F4" s="13">
        <v>5</v>
      </c>
      <c r="G4" s="13"/>
      <c r="H4" s="13"/>
      <c r="I4" s="13"/>
      <c r="J4" s="14">
        <f aca="true" t="shared" si="0" ref="J4:J16">foc_objectif/B4</f>
        <v>271.27272727272725</v>
      </c>
      <c r="K4" s="15">
        <f aca="true" t="shared" si="1" ref="K4:K16">C4/J4</f>
        <v>0.22117962466487937</v>
      </c>
      <c r="L4" s="38">
        <f aca="true" t="shared" si="2" ref="L4:L16">B4/FD_objectif</f>
        <v>1.1206434316353888</v>
      </c>
    </row>
    <row r="5" spans="1:12" s="144" customFormat="1" ht="12.75">
      <c r="A5" s="134" t="s">
        <v>14</v>
      </c>
      <c r="B5" s="95">
        <v>9</v>
      </c>
      <c r="C5" s="96">
        <v>60</v>
      </c>
      <c r="D5" s="97" t="s">
        <v>66</v>
      </c>
      <c r="E5" s="98"/>
      <c r="F5" s="98">
        <v>5</v>
      </c>
      <c r="G5" s="98"/>
      <c r="H5" s="98"/>
      <c r="I5" s="98"/>
      <c r="J5" s="99">
        <f t="shared" si="0"/>
        <v>165.77777777777777</v>
      </c>
      <c r="K5" s="100">
        <f t="shared" si="1"/>
        <v>0.36193029490616624</v>
      </c>
      <c r="L5" s="145">
        <f t="shared" si="2"/>
        <v>1.8337801608579087</v>
      </c>
    </row>
    <row r="6" spans="1:12" s="144" customFormat="1" ht="12.75">
      <c r="A6" s="134" t="s">
        <v>14</v>
      </c>
      <c r="B6" s="95">
        <v>14</v>
      </c>
      <c r="C6" s="96">
        <v>60</v>
      </c>
      <c r="D6" s="97" t="s">
        <v>66</v>
      </c>
      <c r="E6" s="98"/>
      <c r="F6" s="98">
        <v>5</v>
      </c>
      <c r="G6" s="98"/>
      <c r="H6" s="98"/>
      <c r="I6" s="98"/>
      <c r="J6" s="99">
        <f t="shared" si="0"/>
        <v>106.57142857142857</v>
      </c>
      <c r="K6" s="100">
        <f t="shared" si="1"/>
        <v>0.5630026809651475</v>
      </c>
      <c r="L6" s="145">
        <f t="shared" si="2"/>
        <v>2.8525469168900806</v>
      </c>
    </row>
    <row r="7" spans="1:12" s="144" customFormat="1" ht="12.75">
      <c r="A7" s="134" t="s">
        <v>14</v>
      </c>
      <c r="B7" s="95">
        <v>20</v>
      </c>
      <c r="C7" s="96">
        <v>60</v>
      </c>
      <c r="D7" s="97" t="s">
        <v>66</v>
      </c>
      <c r="E7" s="98"/>
      <c r="F7" s="98">
        <v>5</v>
      </c>
      <c r="G7" s="98"/>
      <c r="H7" s="98"/>
      <c r="I7" s="98"/>
      <c r="J7" s="99">
        <f>foc_objectif/B7</f>
        <v>74.6</v>
      </c>
      <c r="K7" s="100">
        <f>C7/J7</f>
        <v>0.804289544235925</v>
      </c>
      <c r="L7" s="145">
        <f>B7/FD_objectif</f>
        <v>4.075067024128686</v>
      </c>
    </row>
    <row r="8" spans="1:12" s="144" customFormat="1" ht="12.75">
      <c r="A8" s="134" t="s">
        <v>14</v>
      </c>
      <c r="B8" s="95">
        <v>26</v>
      </c>
      <c r="C8" s="96">
        <v>60</v>
      </c>
      <c r="D8" s="97" t="s">
        <v>66</v>
      </c>
      <c r="E8" s="98"/>
      <c r="F8" s="98">
        <v>5</v>
      </c>
      <c r="G8" s="98"/>
      <c r="H8" s="98"/>
      <c r="I8" s="98"/>
      <c r="J8" s="99">
        <f t="shared" si="0"/>
        <v>57.38461538461539</v>
      </c>
      <c r="K8" s="100">
        <f t="shared" si="1"/>
        <v>1.0455764075067024</v>
      </c>
      <c r="L8" s="145">
        <f t="shared" si="2"/>
        <v>5.297587131367292</v>
      </c>
    </row>
    <row r="9" spans="1:12" s="144" customFormat="1" ht="12.75">
      <c r="A9" s="134" t="s">
        <v>14</v>
      </c>
      <c r="B9" s="95">
        <v>32</v>
      </c>
      <c r="C9" s="96">
        <v>60</v>
      </c>
      <c r="D9" s="97">
        <v>2</v>
      </c>
      <c r="E9" s="98"/>
      <c r="F9" s="98">
        <v>5</v>
      </c>
      <c r="G9" s="98"/>
      <c r="H9" s="98"/>
      <c r="I9" s="98"/>
      <c r="J9" s="99">
        <f t="shared" si="0"/>
        <v>46.625</v>
      </c>
      <c r="K9" s="100">
        <f t="shared" si="1"/>
        <v>1.2868632707774799</v>
      </c>
      <c r="L9" s="145">
        <f t="shared" si="2"/>
        <v>6.520107238605898</v>
      </c>
    </row>
    <row r="10" spans="1:12" s="144" customFormat="1" ht="13.5" thickBot="1">
      <c r="A10" s="134" t="s">
        <v>14</v>
      </c>
      <c r="B10" s="95">
        <v>40</v>
      </c>
      <c r="C10" s="96">
        <v>60</v>
      </c>
      <c r="D10" s="97">
        <v>2</v>
      </c>
      <c r="E10" s="98"/>
      <c r="F10" s="98">
        <v>5</v>
      </c>
      <c r="G10" s="98"/>
      <c r="H10" s="98"/>
      <c r="I10" s="98"/>
      <c r="J10" s="99">
        <f t="shared" si="0"/>
        <v>37.3</v>
      </c>
      <c r="K10" s="100">
        <f t="shared" si="1"/>
        <v>1.60857908847185</v>
      </c>
      <c r="L10" s="145">
        <f t="shared" si="2"/>
        <v>8.150134048257373</v>
      </c>
    </row>
    <row r="11" spans="1:12" s="144" customFormat="1" ht="12.75">
      <c r="A11" s="86" t="s">
        <v>187</v>
      </c>
      <c r="B11" s="87">
        <v>6.5</v>
      </c>
      <c r="C11" s="88">
        <v>52</v>
      </c>
      <c r="D11" s="89" t="s">
        <v>66</v>
      </c>
      <c r="E11" s="90"/>
      <c r="F11" s="90"/>
      <c r="G11" s="90"/>
      <c r="H11" s="90"/>
      <c r="I11" s="90"/>
      <c r="J11" s="91">
        <f t="shared" si="0"/>
        <v>229.53846153846155</v>
      </c>
      <c r="K11" s="92">
        <f t="shared" si="1"/>
        <v>0.2265415549597855</v>
      </c>
      <c r="L11" s="143">
        <f t="shared" si="2"/>
        <v>1.324396782841823</v>
      </c>
    </row>
    <row r="12" spans="1:12" s="144" customFormat="1" ht="12.75">
      <c r="A12" s="134" t="s">
        <v>187</v>
      </c>
      <c r="B12" s="95">
        <v>9.5</v>
      </c>
      <c r="C12" s="96">
        <v>52</v>
      </c>
      <c r="D12" s="97" t="s">
        <v>66</v>
      </c>
      <c r="E12" s="98"/>
      <c r="F12" s="98"/>
      <c r="G12" s="98"/>
      <c r="H12" s="98"/>
      <c r="I12" s="98"/>
      <c r="J12" s="99">
        <f t="shared" si="0"/>
        <v>157.05263157894737</v>
      </c>
      <c r="K12" s="100">
        <f t="shared" si="1"/>
        <v>0.33109919571045576</v>
      </c>
      <c r="L12" s="145">
        <f t="shared" si="2"/>
        <v>1.935656836461126</v>
      </c>
    </row>
    <row r="13" spans="1:12" s="144" customFormat="1" ht="12.75">
      <c r="A13" s="134" t="s">
        <v>187</v>
      </c>
      <c r="B13" s="95">
        <v>12.5</v>
      </c>
      <c r="C13" s="96">
        <v>52</v>
      </c>
      <c r="D13" s="97" t="s">
        <v>66</v>
      </c>
      <c r="E13" s="98"/>
      <c r="F13" s="98"/>
      <c r="G13" s="98"/>
      <c r="H13" s="98"/>
      <c r="I13" s="98"/>
      <c r="J13" s="99">
        <f t="shared" si="0"/>
        <v>119.36</v>
      </c>
      <c r="K13" s="100">
        <f t="shared" si="1"/>
        <v>0.435656836461126</v>
      </c>
      <c r="L13" s="145">
        <f t="shared" si="2"/>
        <v>2.546916890080429</v>
      </c>
    </row>
    <row r="14" spans="1:12" s="144" customFormat="1" ht="12.75">
      <c r="A14" s="134" t="s">
        <v>187</v>
      </c>
      <c r="B14" s="95">
        <v>15</v>
      </c>
      <c r="C14" s="96">
        <v>52</v>
      </c>
      <c r="D14" s="97" t="s">
        <v>66</v>
      </c>
      <c r="E14" s="98"/>
      <c r="F14" s="98"/>
      <c r="G14" s="98"/>
      <c r="H14" s="98"/>
      <c r="I14" s="98"/>
      <c r="J14" s="99">
        <f>foc_objectif/B14</f>
        <v>99.46666666666667</v>
      </c>
      <c r="K14" s="100">
        <f>C14/J14</f>
        <v>0.5227882037533512</v>
      </c>
      <c r="L14" s="145">
        <f>B14/FD_objectif</f>
        <v>3.0563002680965146</v>
      </c>
    </row>
    <row r="15" spans="1:12" s="144" customFormat="1" ht="12.75">
      <c r="A15" s="134" t="s">
        <v>187</v>
      </c>
      <c r="B15" s="95">
        <v>20</v>
      </c>
      <c r="C15" s="96">
        <v>52</v>
      </c>
      <c r="D15" s="97" t="s">
        <v>66</v>
      </c>
      <c r="E15" s="98"/>
      <c r="F15" s="98"/>
      <c r="G15" s="98"/>
      <c r="H15" s="98"/>
      <c r="I15" s="98"/>
      <c r="J15" s="99">
        <f t="shared" si="0"/>
        <v>74.6</v>
      </c>
      <c r="K15" s="100">
        <f t="shared" si="1"/>
        <v>0.6970509383378016</v>
      </c>
      <c r="L15" s="145">
        <f t="shared" si="2"/>
        <v>4.075067024128686</v>
      </c>
    </row>
    <row r="16" spans="1:12" s="144" customFormat="1" ht="12.75">
      <c r="A16" s="134" t="s">
        <v>187</v>
      </c>
      <c r="B16" s="95">
        <v>26</v>
      </c>
      <c r="C16" s="96">
        <v>52</v>
      </c>
      <c r="D16" s="97" t="s">
        <v>66</v>
      </c>
      <c r="E16" s="98"/>
      <c r="F16" s="98"/>
      <c r="G16" s="98"/>
      <c r="H16" s="98"/>
      <c r="I16" s="98"/>
      <c r="J16" s="99">
        <f t="shared" si="0"/>
        <v>57.38461538461539</v>
      </c>
      <c r="K16" s="100">
        <f t="shared" si="1"/>
        <v>0.906166219839142</v>
      </c>
      <c r="L16" s="145">
        <f t="shared" si="2"/>
        <v>5.297587131367292</v>
      </c>
    </row>
    <row r="17" spans="1:12" s="144" customFormat="1" ht="12.75">
      <c r="A17" s="134" t="s">
        <v>187</v>
      </c>
      <c r="B17" s="95">
        <v>32</v>
      </c>
      <c r="C17" s="96">
        <v>52</v>
      </c>
      <c r="D17" s="97" t="s">
        <v>66</v>
      </c>
      <c r="E17" s="98"/>
      <c r="F17" s="98"/>
      <c r="G17" s="98"/>
      <c r="H17" s="98"/>
      <c r="I17" s="98"/>
      <c r="J17" s="99">
        <f>foc_objectif/B17</f>
        <v>46.625</v>
      </c>
      <c r="K17" s="100">
        <f>C17/J17</f>
        <v>1.1152815013404827</v>
      </c>
      <c r="L17" s="145">
        <f>B17/FD_objectif</f>
        <v>6.520107238605898</v>
      </c>
    </row>
    <row r="18" spans="1:12" s="144" customFormat="1" ht="12.75">
      <c r="A18" s="134" t="s">
        <v>187</v>
      </c>
      <c r="B18" s="95">
        <v>40</v>
      </c>
      <c r="C18" s="96">
        <v>52</v>
      </c>
      <c r="D18" s="97" t="s">
        <v>66</v>
      </c>
      <c r="E18" s="98"/>
      <c r="F18" s="98"/>
      <c r="G18" s="98"/>
      <c r="H18" s="98"/>
      <c r="I18" s="98"/>
      <c r="J18" s="99">
        <f>foc_objectif/B18</f>
        <v>37.3</v>
      </c>
      <c r="K18" s="100">
        <f>C18/J18</f>
        <v>1.3941018766756033</v>
      </c>
      <c r="L18" s="145">
        <f>B18/FD_objectif</f>
        <v>8.150134048257373</v>
      </c>
    </row>
    <row r="19" spans="1:12" s="144" customFormat="1" ht="13.5" thickBot="1">
      <c r="A19" s="142" t="s">
        <v>187</v>
      </c>
      <c r="B19" s="136">
        <v>56</v>
      </c>
      <c r="C19" s="137">
        <v>52</v>
      </c>
      <c r="D19" s="138">
        <v>2</v>
      </c>
      <c r="E19" s="139"/>
      <c r="F19" s="139"/>
      <c r="G19" s="139"/>
      <c r="H19" s="139"/>
      <c r="I19" s="139"/>
      <c r="J19" s="140">
        <f>foc_objectif/B19</f>
        <v>26.642857142857142</v>
      </c>
      <c r="K19" s="141">
        <f>C19/J19</f>
        <v>1.9517426273458445</v>
      </c>
      <c r="L19" s="159">
        <f>B19/FD_objectif</f>
        <v>11.410187667560322</v>
      </c>
    </row>
  </sheetData>
  <mergeCells count="3">
    <mergeCell ref="J2:L2"/>
    <mergeCell ref="A2:A3"/>
    <mergeCell ref="B2:I2"/>
  </mergeCells>
  <conditionalFormatting sqref="B4:L19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22">
      <selection activeCell="F60" sqref="F60"/>
    </sheetView>
  </sheetViews>
  <sheetFormatPr defaultColWidth="11.421875" defaultRowHeight="12.75"/>
  <cols>
    <col min="1" max="1" width="17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151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94</v>
      </c>
      <c r="B4" s="10">
        <v>35</v>
      </c>
      <c r="C4" s="11"/>
      <c r="D4" s="12"/>
      <c r="E4" s="13"/>
      <c r="F4" s="13"/>
      <c r="G4" s="158"/>
      <c r="H4" s="13"/>
      <c r="I4" s="13"/>
      <c r="J4" s="14">
        <f aca="true" t="shared" si="0" ref="J4:J11">foc_objectif/B4</f>
        <v>42.628571428571426</v>
      </c>
      <c r="K4" s="15">
        <f aca="true" t="shared" si="1" ref="K4:K11">C4/J4</f>
        <v>0</v>
      </c>
      <c r="L4" s="38">
        <f aca="true" t="shared" si="2" ref="L4:L11">B4/FD_objectif</f>
        <v>7.131367292225201</v>
      </c>
    </row>
    <row r="5" spans="1:12" s="4" customFormat="1" ht="12.75">
      <c r="A5" s="24" t="s">
        <v>94</v>
      </c>
      <c r="B5" s="102">
        <v>30</v>
      </c>
      <c r="C5" s="103"/>
      <c r="D5" s="104"/>
      <c r="E5" s="105"/>
      <c r="F5" s="105"/>
      <c r="G5" s="170"/>
      <c r="H5" s="105"/>
      <c r="I5" s="105"/>
      <c r="J5" s="106">
        <f t="shared" si="0"/>
        <v>49.733333333333334</v>
      </c>
      <c r="K5" s="107">
        <f t="shared" si="1"/>
        <v>0</v>
      </c>
      <c r="L5" s="81">
        <f t="shared" si="2"/>
        <v>6.112600536193029</v>
      </c>
    </row>
    <row r="6" spans="1:12" s="4" customFormat="1" ht="12.75">
      <c r="A6" s="24" t="s">
        <v>94</v>
      </c>
      <c r="B6" s="102">
        <v>25</v>
      </c>
      <c r="C6" s="103"/>
      <c r="D6" s="104"/>
      <c r="E6" s="105"/>
      <c r="F6" s="105"/>
      <c r="G6" s="170"/>
      <c r="H6" s="105"/>
      <c r="I6" s="105"/>
      <c r="J6" s="106">
        <f t="shared" si="0"/>
        <v>59.68</v>
      </c>
      <c r="K6" s="107">
        <f t="shared" si="1"/>
        <v>0</v>
      </c>
      <c r="L6" s="81">
        <f t="shared" si="2"/>
        <v>5.093833780160858</v>
      </c>
    </row>
    <row r="7" spans="1:12" s="4" customFormat="1" ht="12.75">
      <c r="A7" s="24" t="s">
        <v>94</v>
      </c>
      <c r="B7" s="17">
        <v>20</v>
      </c>
      <c r="C7" s="18"/>
      <c r="D7" s="19"/>
      <c r="E7" s="20"/>
      <c r="F7" s="20"/>
      <c r="G7" s="20"/>
      <c r="H7" s="20"/>
      <c r="I7" s="20"/>
      <c r="J7" s="21">
        <f t="shared" si="0"/>
        <v>74.6</v>
      </c>
      <c r="K7" s="22">
        <f t="shared" si="1"/>
        <v>0</v>
      </c>
      <c r="L7" s="23">
        <f t="shared" si="2"/>
        <v>4.075067024128686</v>
      </c>
    </row>
    <row r="8" spans="1:12" s="4" customFormat="1" ht="12.75">
      <c r="A8" s="24" t="s">
        <v>94</v>
      </c>
      <c r="B8" s="17">
        <v>15</v>
      </c>
      <c r="C8" s="18"/>
      <c r="D8" s="19"/>
      <c r="E8" s="20"/>
      <c r="F8" s="20"/>
      <c r="G8" s="20"/>
      <c r="H8" s="20"/>
      <c r="I8" s="20"/>
      <c r="J8" s="21">
        <f t="shared" si="0"/>
        <v>99.46666666666667</v>
      </c>
      <c r="K8" s="22">
        <f t="shared" si="1"/>
        <v>0</v>
      </c>
      <c r="L8" s="23">
        <f t="shared" si="2"/>
        <v>3.0563002680965146</v>
      </c>
    </row>
    <row r="9" spans="1:12" s="4" customFormat="1" ht="12.75">
      <c r="A9" s="24" t="s">
        <v>94</v>
      </c>
      <c r="B9" s="17">
        <v>10</v>
      </c>
      <c r="C9" s="18"/>
      <c r="D9" s="19"/>
      <c r="E9" s="20"/>
      <c r="F9" s="20"/>
      <c r="G9" s="20"/>
      <c r="H9" s="20"/>
      <c r="I9" s="20"/>
      <c r="J9" s="21">
        <f t="shared" si="0"/>
        <v>149.2</v>
      </c>
      <c r="K9" s="22">
        <f t="shared" si="1"/>
        <v>0</v>
      </c>
      <c r="L9" s="23">
        <f t="shared" si="2"/>
        <v>2.037533512064343</v>
      </c>
    </row>
    <row r="10" spans="1:12" s="4" customFormat="1" ht="12.75">
      <c r="A10" s="24" t="s">
        <v>94</v>
      </c>
      <c r="B10" s="17">
        <v>7.5</v>
      </c>
      <c r="C10" s="18"/>
      <c r="D10" s="19"/>
      <c r="E10" s="20"/>
      <c r="F10" s="20"/>
      <c r="G10" s="20"/>
      <c r="H10" s="20"/>
      <c r="I10" s="20"/>
      <c r="J10" s="21">
        <f t="shared" si="0"/>
        <v>198.93333333333334</v>
      </c>
      <c r="K10" s="22">
        <f t="shared" si="1"/>
        <v>0</v>
      </c>
      <c r="L10" s="23">
        <f t="shared" si="2"/>
        <v>1.5281501340482573</v>
      </c>
    </row>
    <row r="11" spans="1:12" s="4" customFormat="1" ht="12.75">
      <c r="A11" s="24" t="s">
        <v>94</v>
      </c>
      <c r="B11" s="17">
        <v>5</v>
      </c>
      <c r="C11" s="18"/>
      <c r="D11" s="19"/>
      <c r="E11" s="20"/>
      <c r="F11" s="20"/>
      <c r="G11" s="20"/>
      <c r="H11" s="20"/>
      <c r="I11" s="20"/>
      <c r="J11" s="21">
        <f t="shared" si="0"/>
        <v>298.4</v>
      </c>
      <c r="K11" s="22">
        <f t="shared" si="1"/>
        <v>0</v>
      </c>
      <c r="L11" s="23">
        <f t="shared" si="2"/>
        <v>1.0187667560321716</v>
      </c>
    </row>
    <row r="12" spans="1:12" s="4" customFormat="1" ht="13.5" thickBot="1">
      <c r="A12" s="39" t="s">
        <v>94</v>
      </c>
      <c r="B12" s="40">
        <v>3.8</v>
      </c>
      <c r="C12" s="41"/>
      <c r="D12" s="42"/>
      <c r="E12" s="43"/>
      <c r="F12" s="43"/>
      <c r="G12" s="43"/>
      <c r="H12" s="43"/>
      <c r="I12" s="43"/>
      <c r="J12" s="44">
        <f aca="true" t="shared" si="3" ref="J12:J22">foc_objectif/B12</f>
        <v>392.63157894736844</v>
      </c>
      <c r="K12" s="45">
        <f aca="true" t="shared" si="4" ref="K12:K22">C12/J12</f>
        <v>0</v>
      </c>
      <c r="L12" s="46">
        <f aca="true" t="shared" si="5" ref="L12:L22">B12/FD_objectif</f>
        <v>0.7742627345844504</v>
      </c>
    </row>
    <row r="13" spans="1:12" s="144" customFormat="1" ht="12.75">
      <c r="A13" s="134" t="s">
        <v>156</v>
      </c>
      <c r="B13" s="95">
        <v>40</v>
      </c>
      <c r="C13" s="96">
        <v>43</v>
      </c>
      <c r="D13" s="97" t="s">
        <v>66</v>
      </c>
      <c r="E13" s="98"/>
      <c r="F13" s="98">
        <v>4</v>
      </c>
      <c r="G13" s="98"/>
      <c r="H13" s="98">
        <v>31</v>
      </c>
      <c r="I13" s="98"/>
      <c r="J13" s="99">
        <f>foc_objectif/B13</f>
        <v>37.3</v>
      </c>
      <c r="K13" s="100">
        <f>C13/J13</f>
        <v>1.1528150134048258</v>
      </c>
      <c r="L13" s="145">
        <f>B13/FD_objectif</f>
        <v>8.150134048257373</v>
      </c>
    </row>
    <row r="14" spans="1:12" s="144" customFormat="1" ht="12.75">
      <c r="A14" s="134" t="s">
        <v>156</v>
      </c>
      <c r="B14" s="95">
        <v>32</v>
      </c>
      <c r="C14" s="96">
        <v>52</v>
      </c>
      <c r="D14" s="97" t="s">
        <v>66</v>
      </c>
      <c r="E14" s="98"/>
      <c r="F14" s="98">
        <v>4</v>
      </c>
      <c r="G14" s="98"/>
      <c r="H14" s="98">
        <v>22</v>
      </c>
      <c r="I14" s="98"/>
      <c r="J14" s="99">
        <f t="shared" si="3"/>
        <v>46.625</v>
      </c>
      <c r="K14" s="100">
        <f t="shared" si="4"/>
        <v>1.1152815013404827</v>
      </c>
      <c r="L14" s="145">
        <f t="shared" si="5"/>
        <v>6.520107238605898</v>
      </c>
    </row>
    <row r="15" spans="1:12" s="146" customFormat="1" ht="12.75">
      <c r="A15" s="25" t="s">
        <v>156</v>
      </c>
      <c r="B15" s="26">
        <v>25</v>
      </c>
      <c r="C15" s="27">
        <v>52</v>
      </c>
      <c r="D15" s="28" t="s">
        <v>66</v>
      </c>
      <c r="E15" s="29"/>
      <c r="F15" s="29">
        <v>4</v>
      </c>
      <c r="G15" s="29"/>
      <c r="H15" s="29">
        <v>22</v>
      </c>
      <c r="I15" s="29"/>
      <c r="J15" s="30">
        <f>foc_objectif/B15</f>
        <v>59.68</v>
      </c>
      <c r="K15" s="31">
        <f>C15/J15</f>
        <v>0.871313672922252</v>
      </c>
      <c r="L15" s="122">
        <f>B15/FD_objectif</f>
        <v>5.093833780160858</v>
      </c>
    </row>
    <row r="16" spans="1:12" s="146" customFormat="1" ht="12.75">
      <c r="A16" s="25" t="s">
        <v>156</v>
      </c>
      <c r="B16" s="26">
        <v>20</v>
      </c>
      <c r="C16" s="27">
        <v>52</v>
      </c>
      <c r="D16" s="28" t="s">
        <v>66</v>
      </c>
      <c r="E16" s="29"/>
      <c r="F16" s="29">
        <v>4</v>
      </c>
      <c r="G16" s="29"/>
      <c r="H16" s="29">
        <v>20</v>
      </c>
      <c r="I16" s="29"/>
      <c r="J16" s="30">
        <f t="shared" si="3"/>
        <v>74.6</v>
      </c>
      <c r="K16" s="31">
        <f t="shared" si="4"/>
        <v>0.6970509383378016</v>
      </c>
      <c r="L16" s="122">
        <f t="shared" si="5"/>
        <v>4.075067024128686</v>
      </c>
    </row>
    <row r="17" spans="1:12" s="144" customFormat="1" ht="12.75">
      <c r="A17" s="134" t="s">
        <v>156</v>
      </c>
      <c r="B17" s="95">
        <v>15</v>
      </c>
      <c r="C17" s="96">
        <v>52</v>
      </c>
      <c r="D17" s="97" t="s">
        <v>66</v>
      </c>
      <c r="E17" s="98"/>
      <c r="F17" s="98">
        <v>4</v>
      </c>
      <c r="G17" s="98"/>
      <c r="H17" s="98">
        <v>13</v>
      </c>
      <c r="I17" s="98"/>
      <c r="J17" s="99">
        <f t="shared" si="3"/>
        <v>99.46666666666667</v>
      </c>
      <c r="K17" s="100">
        <f t="shared" si="4"/>
        <v>0.5227882037533512</v>
      </c>
      <c r="L17" s="145">
        <f t="shared" si="5"/>
        <v>3.0563002680965146</v>
      </c>
    </row>
    <row r="18" spans="1:12" s="144" customFormat="1" ht="12.75">
      <c r="A18" s="25" t="s">
        <v>156</v>
      </c>
      <c r="B18" s="26">
        <v>12.5</v>
      </c>
      <c r="C18" s="27">
        <v>52</v>
      </c>
      <c r="D18" s="28" t="s">
        <v>66</v>
      </c>
      <c r="E18" s="29"/>
      <c r="F18" s="29">
        <v>4</v>
      </c>
      <c r="G18" s="29"/>
      <c r="H18" s="29">
        <v>8</v>
      </c>
      <c r="I18" s="29"/>
      <c r="J18" s="30">
        <f t="shared" si="3"/>
        <v>119.36</v>
      </c>
      <c r="K18" s="31">
        <f t="shared" si="4"/>
        <v>0.435656836461126</v>
      </c>
      <c r="L18" s="122">
        <f t="shared" si="5"/>
        <v>2.546916890080429</v>
      </c>
    </row>
    <row r="19" spans="1:12" s="144" customFormat="1" ht="12.75">
      <c r="A19" s="134" t="s">
        <v>156</v>
      </c>
      <c r="B19" s="95">
        <v>12</v>
      </c>
      <c r="C19" s="96">
        <v>52</v>
      </c>
      <c r="D19" s="97" t="s">
        <v>66</v>
      </c>
      <c r="E19" s="98"/>
      <c r="F19" s="98">
        <v>4</v>
      </c>
      <c r="G19" s="98"/>
      <c r="H19" s="98">
        <v>8</v>
      </c>
      <c r="I19" s="98"/>
      <c r="J19" s="99">
        <f>foc_objectif/B19</f>
        <v>124.33333333333333</v>
      </c>
      <c r="K19" s="100">
        <f>C19/J19</f>
        <v>0.41823056300268097</v>
      </c>
      <c r="L19" s="145">
        <f>B19/FD_objectif</f>
        <v>2.4450402144772116</v>
      </c>
    </row>
    <row r="20" spans="1:12" s="144" customFormat="1" ht="12.75">
      <c r="A20" s="134" t="s">
        <v>156</v>
      </c>
      <c r="B20" s="95">
        <v>9</v>
      </c>
      <c r="C20" s="96">
        <v>52</v>
      </c>
      <c r="D20" s="97" t="s">
        <v>66</v>
      </c>
      <c r="E20" s="98"/>
      <c r="F20" s="98">
        <v>4</v>
      </c>
      <c r="G20" s="98"/>
      <c r="H20" s="98">
        <v>6</v>
      </c>
      <c r="I20" s="98"/>
      <c r="J20" s="99">
        <f t="shared" si="3"/>
        <v>165.77777777777777</v>
      </c>
      <c r="K20" s="100">
        <f t="shared" si="4"/>
        <v>0.3136729222520107</v>
      </c>
      <c r="L20" s="145">
        <f t="shared" si="5"/>
        <v>1.8337801608579087</v>
      </c>
    </row>
    <row r="21" spans="1:12" s="144" customFormat="1" ht="12.75">
      <c r="A21" s="134" t="s">
        <v>156</v>
      </c>
      <c r="B21" s="161">
        <v>6</v>
      </c>
      <c r="C21" s="96">
        <v>52</v>
      </c>
      <c r="D21" s="162" t="s">
        <v>66</v>
      </c>
      <c r="E21" s="163"/>
      <c r="F21" s="98">
        <v>4</v>
      </c>
      <c r="G21" s="163"/>
      <c r="H21" s="163">
        <v>5</v>
      </c>
      <c r="I21" s="163"/>
      <c r="J21" s="99">
        <f t="shared" si="3"/>
        <v>248.66666666666666</v>
      </c>
      <c r="K21" s="100">
        <f t="shared" si="4"/>
        <v>0.20911528150134048</v>
      </c>
      <c r="L21" s="145">
        <f t="shared" si="5"/>
        <v>1.2225201072386058</v>
      </c>
    </row>
    <row r="22" spans="1:12" s="4" customFormat="1" ht="13.5" thickBot="1">
      <c r="A22" s="39" t="s">
        <v>156</v>
      </c>
      <c r="B22" s="40">
        <v>4</v>
      </c>
      <c r="C22" s="41">
        <v>52</v>
      </c>
      <c r="D22" s="42" t="s">
        <v>66</v>
      </c>
      <c r="E22" s="43"/>
      <c r="F22" s="43">
        <v>4</v>
      </c>
      <c r="G22" s="43"/>
      <c r="H22" s="43">
        <v>6</v>
      </c>
      <c r="I22" s="43"/>
      <c r="J22" s="44">
        <f t="shared" si="3"/>
        <v>373</v>
      </c>
      <c r="K22" s="45">
        <f t="shared" si="4"/>
        <v>0.13941018766756033</v>
      </c>
      <c r="L22" s="46">
        <f t="shared" si="5"/>
        <v>0.8150134048257373</v>
      </c>
    </row>
    <row r="23" spans="1:12" s="144" customFormat="1" ht="12.75">
      <c r="A23" s="86" t="s">
        <v>154</v>
      </c>
      <c r="B23" s="87">
        <v>31</v>
      </c>
      <c r="C23" s="88">
        <v>82</v>
      </c>
      <c r="D23" s="89">
        <v>2</v>
      </c>
      <c r="E23" s="90">
        <v>1360</v>
      </c>
      <c r="F23" s="90">
        <v>6</v>
      </c>
      <c r="G23" s="90"/>
      <c r="H23" s="90">
        <v>21</v>
      </c>
      <c r="I23" s="90"/>
      <c r="J23" s="91">
        <f>foc_objectif/B23</f>
        <v>48.12903225806452</v>
      </c>
      <c r="K23" s="92">
        <f>C23/J23</f>
        <v>1.7037533512064342</v>
      </c>
      <c r="L23" s="143">
        <f>B23/FD_objectif</f>
        <v>6.316353887399464</v>
      </c>
    </row>
    <row r="24" spans="1:12" s="144" customFormat="1" ht="12.75">
      <c r="A24" s="134" t="s">
        <v>154</v>
      </c>
      <c r="B24" s="108">
        <v>23</v>
      </c>
      <c r="C24" s="109">
        <v>82</v>
      </c>
      <c r="D24" s="110">
        <v>2</v>
      </c>
      <c r="E24" s="111">
        <v>480</v>
      </c>
      <c r="F24" s="111">
        <v>6</v>
      </c>
      <c r="G24" s="111"/>
      <c r="H24" s="111">
        <v>17</v>
      </c>
      <c r="I24" s="111"/>
      <c r="J24" s="99">
        <f>foc_objectif/B24</f>
        <v>64.8695652173913</v>
      </c>
      <c r="K24" s="100">
        <f>C24/J24</f>
        <v>1.2640750670241288</v>
      </c>
      <c r="L24" s="145">
        <f>B24/FD_objectif</f>
        <v>4.686327077747989</v>
      </c>
    </row>
    <row r="25" spans="1:12" s="144" customFormat="1" ht="12.75">
      <c r="A25" s="134" t="s">
        <v>154</v>
      </c>
      <c r="B25" s="95">
        <v>19</v>
      </c>
      <c r="C25" s="96">
        <v>82</v>
      </c>
      <c r="D25" s="97">
        <v>2</v>
      </c>
      <c r="E25" s="98">
        <v>459</v>
      </c>
      <c r="F25" s="98">
        <v>6</v>
      </c>
      <c r="G25" s="98"/>
      <c r="H25" s="98">
        <v>13</v>
      </c>
      <c r="I25" s="98"/>
      <c r="J25" s="99">
        <f>foc_objectif/B25</f>
        <v>78.52631578947368</v>
      </c>
      <c r="K25" s="100">
        <f>C25/J25</f>
        <v>1.0442359249329758</v>
      </c>
      <c r="L25" s="145">
        <f>B25/FD_objectif</f>
        <v>3.871313672922252</v>
      </c>
    </row>
    <row r="26" spans="1:12" s="144" customFormat="1" ht="12.75">
      <c r="A26" s="134" t="s">
        <v>154</v>
      </c>
      <c r="B26" s="95">
        <v>15</v>
      </c>
      <c r="C26" s="96">
        <v>82</v>
      </c>
      <c r="D26" s="97" t="s">
        <v>66</v>
      </c>
      <c r="E26" s="98">
        <v>340</v>
      </c>
      <c r="F26" s="98">
        <v>7</v>
      </c>
      <c r="G26" s="98"/>
      <c r="H26" s="98">
        <v>13</v>
      </c>
      <c r="I26" s="98"/>
      <c r="J26" s="99">
        <f>foc_objectif/B26</f>
        <v>99.46666666666667</v>
      </c>
      <c r="K26" s="100">
        <f>C26/J26</f>
        <v>0.824396782841823</v>
      </c>
      <c r="L26" s="145">
        <f>B26/FD_objectif</f>
        <v>3.0563002680965146</v>
      </c>
    </row>
    <row r="27" spans="1:12" s="144" customFormat="1" ht="12.75">
      <c r="A27" s="134" t="s">
        <v>154</v>
      </c>
      <c r="B27" s="95">
        <v>10</v>
      </c>
      <c r="C27" s="96">
        <v>82</v>
      </c>
      <c r="D27" s="97" t="s">
        <v>66</v>
      </c>
      <c r="E27" s="98">
        <v>340</v>
      </c>
      <c r="F27" s="98">
        <v>7</v>
      </c>
      <c r="G27" s="98"/>
      <c r="H27" s="98">
        <v>13</v>
      </c>
      <c r="I27" s="98"/>
      <c r="J27" s="99">
        <f aca="true" t="shared" si="6" ref="J27:J34">foc_objectif/B27</f>
        <v>149.2</v>
      </c>
      <c r="K27" s="100">
        <f aca="true" t="shared" si="7" ref="K27:K34">C27/J27</f>
        <v>0.5495978552278821</v>
      </c>
      <c r="L27" s="145">
        <f aca="true" t="shared" si="8" ref="L27:L34">B27/FD_objectif</f>
        <v>2.037533512064343</v>
      </c>
    </row>
    <row r="28" spans="1:12" s="144" customFormat="1" ht="13.5" thickBot="1">
      <c r="A28" s="142" t="s">
        <v>154</v>
      </c>
      <c r="B28" s="136">
        <v>7</v>
      </c>
      <c r="C28" s="137">
        <v>82</v>
      </c>
      <c r="D28" s="138" t="s">
        <v>66</v>
      </c>
      <c r="E28" s="139">
        <v>340</v>
      </c>
      <c r="F28" s="139">
        <v>7</v>
      </c>
      <c r="G28" s="139"/>
      <c r="H28" s="139">
        <v>13</v>
      </c>
      <c r="I28" s="139"/>
      <c r="J28" s="140">
        <f t="shared" si="6"/>
        <v>213.14285714285714</v>
      </c>
      <c r="K28" s="141">
        <f t="shared" si="7"/>
        <v>0.38471849865951746</v>
      </c>
      <c r="L28" s="159">
        <f t="shared" si="8"/>
        <v>1.4262734584450403</v>
      </c>
    </row>
    <row r="29" spans="1:12" s="144" customFormat="1" ht="12.75">
      <c r="A29" s="94" t="s">
        <v>157</v>
      </c>
      <c r="B29" s="108">
        <v>32</v>
      </c>
      <c r="C29" s="109">
        <v>70</v>
      </c>
      <c r="D29" s="110">
        <v>2</v>
      </c>
      <c r="E29" s="111">
        <v>498</v>
      </c>
      <c r="F29" s="111">
        <v>6</v>
      </c>
      <c r="G29" s="111"/>
      <c r="H29" s="111">
        <v>16</v>
      </c>
      <c r="I29" s="111"/>
      <c r="J29" s="112">
        <f>foc_objectif/B29</f>
        <v>46.625</v>
      </c>
      <c r="K29" s="113">
        <f>C29/J29</f>
        <v>1.5013404825737264</v>
      </c>
      <c r="L29" s="157">
        <f>B29/FD_objectif</f>
        <v>6.520107238605898</v>
      </c>
    </row>
    <row r="30" spans="1:12" s="144" customFormat="1" ht="12.75">
      <c r="A30" s="134" t="s">
        <v>157</v>
      </c>
      <c r="B30" s="108">
        <v>22</v>
      </c>
      <c r="C30" s="109">
        <v>70</v>
      </c>
      <c r="D30" s="97" t="s">
        <v>68</v>
      </c>
      <c r="E30" s="111">
        <v>550</v>
      </c>
      <c r="F30" s="111">
        <v>6</v>
      </c>
      <c r="G30" s="111"/>
      <c r="H30" s="111">
        <v>16</v>
      </c>
      <c r="I30" s="111"/>
      <c r="J30" s="112">
        <f t="shared" si="6"/>
        <v>67.81818181818181</v>
      </c>
      <c r="K30" s="113">
        <f t="shared" si="7"/>
        <v>1.032171581769437</v>
      </c>
      <c r="L30" s="157">
        <f t="shared" si="8"/>
        <v>4.482573726541555</v>
      </c>
    </row>
    <row r="31" spans="1:12" s="144" customFormat="1" ht="12.75">
      <c r="A31" s="134" t="s">
        <v>157</v>
      </c>
      <c r="B31" s="95">
        <v>17</v>
      </c>
      <c r="C31" s="109">
        <v>70</v>
      </c>
      <c r="D31" s="97" t="s">
        <v>68</v>
      </c>
      <c r="E31" s="98">
        <v>638</v>
      </c>
      <c r="F31" s="98">
        <v>8</v>
      </c>
      <c r="G31" s="98"/>
      <c r="H31" s="98">
        <v>16</v>
      </c>
      <c r="I31" s="98"/>
      <c r="J31" s="99">
        <f t="shared" si="6"/>
        <v>87.76470588235294</v>
      </c>
      <c r="K31" s="100">
        <f t="shared" si="7"/>
        <v>0.7975871313672922</v>
      </c>
      <c r="L31" s="145">
        <f t="shared" si="8"/>
        <v>3.4638069705093835</v>
      </c>
    </row>
    <row r="32" spans="1:12" s="144" customFormat="1" ht="12.75">
      <c r="A32" s="134" t="s">
        <v>157</v>
      </c>
      <c r="B32" s="95">
        <v>13</v>
      </c>
      <c r="C32" s="109">
        <v>70</v>
      </c>
      <c r="D32" s="97" t="s">
        <v>68</v>
      </c>
      <c r="E32" s="98">
        <v>638</v>
      </c>
      <c r="F32" s="98">
        <v>8</v>
      </c>
      <c r="G32" s="98"/>
      <c r="H32" s="98">
        <v>16</v>
      </c>
      <c r="I32" s="98"/>
      <c r="J32" s="99">
        <f t="shared" si="6"/>
        <v>114.76923076923077</v>
      </c>
      <c r="K32" s="100">
        <f t="shared" si="7"/>
        <v>0.6099195710455764</v>
      </c>
      <c r="L32" s="145">
        <f t="shared" si="8"/>
        <v>2.648793565683646</v>
      </c>
    </row>
    <row r="33" spans="1:12" s="144" customFormat="1" ht="12.75">
      <c r="A33" s="134" t="s">
        <v>157</v>
      </c>
      <c r="B33" s="95">
        <v>8</v>
      </c>
      <c r="C33" s="109">
        <v>70</v>
      </c>
      <c r="D33" s="97" t="s">
        <v>68</v>
      </c>
      <c r="E33" s="98">
        <v>638</v>
      </c>
      <c r="F33" s="98">
        <v>8</v>
      </c>
      <c r="G33" s="98"/>
      <c r="H33" s="98">
        <v>16</v>
      </c>
      <c r="I33" s="98"/>
      <c r="J33" s="99">
        <f t="shared" si="6"/>
        <v>186.5</v>
      </c>
      <c r="K33" s="100">
        <f t="shared" si="7"/>
        <v>0.3753351206434316</v>
      </c>
      <c r="L33" s="145">
        <f t="shared" si="8"/>
        <v>1.6300268096514745</v>
      </c>
    </row>
    <row r="34" spans="1:12" s="144" customFormat="1" ht="13.5" thickBot="1">
      <c r="A34" s="160" t="s">
        <v>157</v>
      </c>
      <c r="B34" s="161">
        <v>5</v>
      </c>
      <c r="C34" s="178">
        <v>70</v>
      </c>
      <c r="D34" s="162" t="s">
        <v>68</v>
      </c>
      <c r="E34" s="163">
        <v>638</v>
      </c>
      <c r="F34" s="163">
        <v>8</v>
      </c>
      <c r="G34" s="163"/>
      <c r="H34" s="163">
        <v>16</v>
      </c>
      <c r="I34" s="163"/>
      <c r="J34" s="164">
        <f t="shared" si="6"/>
        <v>298.4</v>
      </c>
      <c r="K34" s="165">
        <f t="shared" si="7"/>
        <v>0.2345844504021448</v>
      </c>
      <c r="L34" s="166">
        <f t="shared" si="8"/>
        <v>1.0187667560321716</v>
      </c>
    </row>
    <row r="35" spans="1:12" s="146" customFormat="1" ht="12.75">
      <c r="A35" s="123" t="s">
        <v>158</v>
      </c>
      <c r="B35" s="115">
        <v>25</v>
      </c>
      <c r="C35" s="116">
        <v>55</v>
      </c>
      <c r="D35" s="117" t="s">
        <v>66</v>
      </c>
      <c r="E35" s="118"/>
      <c r="F35" s="118">
        <v>6</v>
      </c>
      <c r="G35" s="118"/>
      <c r="H35" s="118">
        <v>20</v>
      </c>
      <c r="I35" s="118"/>
      <c r="J35" s="119">
        <f aca="true" t="shared" si="9" ref="J35:J40">foc_objectif/B35</f>
        <v>59.68</v>
      </c>
      <c r="K35" s="120">
        <f aca="true" t="shared" si="10" ref="K35:K40">C35/J35</f>
        <v>0.9215817694369973</v>
      </c>
      <c r="L35" s="121">
        <f aca="true" t="shared" si="11" ref="L35:L40">B35/FD_objectif</f>
        <v>5.093833780160858</v>
      </c>
    </row>
    <row r="36" spans="1:12" s="146" customFormat="1" ht="12.75">
      <c r="A36" s="25" t="s">
        <v>158</v>
      </c>
      <c r="B36" s="26">
        <v>21</v>
      </c>
      <c r="C36" s="27">
        <v>55</v>
      </c>
      <c r="D36" s="28" t="s">
        <v>66</v>
      </c>
      <c r="E36" s="29"/>
      <c r="F36" s="29">
        <v>6</v>
      </c>
      <c r="G36" s="29"/>
      <c r="H36" s="29">
        <v>20</v>
      </c>
      <c r="I36" s="29"/>
      <c r="J36" s="30">
        <f t="shared" si="9"/>
        <v>71.04761904761905</v>
      </c>
      <c r="K36" s="31">
        <f t="shared" si="10"/>
        <v>0.7741286863270778</v>
      </c>
      <c r="L36" s="122">
        <f t="shared" si="11"/>
        <v>4.278820375335121</v>
      </c>
    </row>
    <row r="37" spans="1:12" s="146" customFormat="1" ht="12.75">
      <c r="A37" s="25" t="s">
        <v>158</v>
      </c>
      <c r="B37" s="26">
        <v>18</v>
      </c>
      <c r="C37" s="27">
        <v>55</v>
      </c>
      <c r="D37" s="28" t="s">
        <v>66</v>
      </c>
      <c r="E37" s="29"/>
      <c r="F37" s="29">
        <v>6</v>
      </c>
      <c r="G37" s="29"/>
      <c r="H37" s="29">
        <v>20</v>
      </c>
      <c r="I37" s="29"/>
      <c r="J37" s="30">
        <f t="shared" si="9"/>
        <v>82.88888888888889</v>
      </c>
      <c r="K37" s="31">
        <f t="shared" si="10"/>
        <v>0.6635388739946381</v>
      </c>
      <c r="L37" s="122">
        <f t="shared" si="11"/>
        <v>3.6675603217158175</v>
      </c>
    </row>
    <row r="38" spans="1:12" s="146" customFormat="1" ht="12.75">
      <c r="A38" s="25" t="s">
        <v>158</v>
      </c>
      <c r="B38" s="26">
        <v>12.5</v>
      </c>
      <c r="C38" s="27">
        <v>55</v>
      </c>
      <c r="D38" s="28" t="s">
        <v>66</v>
      </c>
      <c r="E38" s="29"/>
      <c r="F38" s="29">
        <v>6</v>
      </c>
      <c r="G38" s="29"/>
      <c r="H38" s="29">
        <v>20</v>
      </c>
      <c r="I38" s="29"/>
      <c r="J38" s="30">
        <f t="shared" si="9"/>
        <v>119.36</v>
      </c>
      <c r="K38" s="31">
        <f t="shared" si="10"/>
        <v>0.46079088471849866</v>
      </c>
      <c r="L38" s="122">
        <f t="shared" si="11"/>
        <v>2.546916890080429</v>
      </c>
    </row>
    <row r="39" spans="1:12" s="146" customFormat="1" ht="12.75">
      <c r="A39" s="25" t="s">
        <v>158</v>
      </c>
      <c r="B39" s="26">
        <v>10</v>
      </c>
      <c r="C39" s="27">
        <v>55</v>
      </c>
      <c r="D39" s="28" t="s">
        <v>66</v>
      </c>
      <c r="E39" s="29"/>
      <c r="F39" s="29">
        <v>6</v>
      </c>
      <c r="G39" s="29"/>
      <c r="H39" s="29">
        <v>20</v>
      </c>
      <c r="I39" s="29"/>
      <c r="J39" s="30">
        <f t="shared" si="9"/>
        <v>149.2</v>
      </c>
      <c r="K39" s="31">
        <f t="shared" si="10"/>
        <v>0.36863270777479895</v>
      </c>
      <c r="L39" s="122">
        <f t="shared" si="11"/>
        <v>2.037533512064343</v>
      </c>
    </row>
    <row r="40" spans="1:12" s="146" customFormat="1" ht="12.75">
      <c r="A40" s="25" t="s">
        <v>158</v>
      </c>
      <c r="B40" s="26">
        <v>8</v>
      </c>
      <c r="C40" s="27">
        <v>55</v>
      </c>
      <c r="D40" s="28" t="s">
        <v>66</v>
      </c>
      <c r="E40" s="29"/>
      <c r="F40" s="29">
        <v>6</v>
      </c>
      <c r="G40" s="29"/>
      <c r="H40" s="29">
        <v>20</v>
      </c>
      <c r="I40" s="29"/>
      <c r="J40" s="30">
        <f t="shared" si="9"/>
        <v>186.5</v>
      </c>
      <c r="K40" s="31">
        <f t="shared" si="10"/>
        <v>0.2949061662198391</v>
      </c>
      <c r="L40" s="122">
        <f t="shared" si="11"/>
        <v>1.6300268096514745</v>
      </c>
    </row>
    <row r="41" spans="1:12" s="146" customFormat="1" ht="12.75">
      <c r="A41" s="25" t="s">
        <v>158</v>
      </c>
      <c r="B41" s="26">
        <v>5</v>
      </c>
      <c r="C41" s="27">
        <v>55</v>
      </c>
      <c r="D41" s="28" t="s">
        <v>66</v>
      </c>
      <c r="E41" s="29"/>
      <c r="F41" s="29">
        <v>6</v>
      </c>
      <c r="G41" s="29"/>
      <c r="H41" s="29">
        <v>20</v>
      </c>
      <c r="I41" s="29"/>
      <c r="J41" s="30">
        <f>foc_objectif/B41</f>
        <v>298.4</v>
      </c>
      <c r="K41" s="31">
        <f>C41/J41</f>
        <v>0.18431635388739948</v>
      </c>
      <c r="L41" s="122">
        <f>B41/FD_objectif</f>
        <v>1.0187667560321716</v>
      </c>
    </row>
    <row r="42" spans="1:12" s="146" customFormat="1" ht="13.5" thickBot="1">
      <c r="A42" s="25" t="s">
        <v>158</v>
      </c>
      <c r="B42" s="26">
        <v>2.3</v>
      </c>
      <c r="C42" s="27">
        <v>55</v>
      </c>
      <c r="D42" s="28" t="s">
        <v>66</v>
      </c>
      <c r="E42" s="29"/>
      <c r="F42" s="29">
        <v>6</v>
      </c>
      <c r="G42" s="29"/>
      <c r="H42" s="29">
        <v>20</v>
      </c>
      <c r="I42" s="29"/>
      <c r="J42" s="30">
        <f>foc_objectif/B42</f>
        <v>648.6956521739131</v>
      </c>
      <c r="K42" s="31">
        <f>C42/J42</f>
        <v>0.08478552278820374</v>
      </c>
      <c r="L42" s="122">
        <f>B42/FD_objectif</f>
        <v>0.4686327077747989</v>
      </c>
    </row>
    <row r="43" spans="1:12" s="144" customFormat="1" ht="12.75">
      <c r="A43" s="86" t="s">
        <v>183</v>
      </c>
      <c r="B43" s="87">
        <v>25</v>
      </c>
      <c r="C43" s="88">
        <v>60</v>
      </c>
      <c r="D43" s="89" t="s">
        <v>66</v>
      </c>
      <c r="E43" s="90"/>
      <c r="F43" s="90">
        <v>6</v>
      </c>
      <c r="G43" s="90"/>
      <c r="H43" s="90">
        <v>16</v>
      </c>
      <c r="I43" s="90"/>
      <c r="J43" s="91">
        <f aca="true" t="shared" si="12" ref="J43:J49">foc_objectif/B43</f>
        <v>59.68</v>
      </c>
      <c r="K43" s="92">
        <f aca="true" t="shared" si="13" ref="K43:K49">C43/J43</f>
        <v>1.0053619302949062</v>
      </c>
      <c r="L43" s="143">
        <f aca="true" t="shared" si="14" ref="L43:L49">B43/FD_objectif</f>
        <v>5.093833780160858</v>
      </c>
    </row>
    <row r="44" spans="1:12" s="144" customFormat="1" ht="12.75">
      <c r="A44" s="134" t="s">
        <v>183</v>
      </c>
      <c r="B44" s="95">
        <v>18</v>
      </c>
      <c r="C44" s="96">
        <v>60</v>
      </c>
      <c r="D44" s="97" t="s">
        <v>66</v>
      </c>
      <c r="E44" s="98"/>
      <c r="F44" s="98">
        <v>6</v>
      </c>
      <c r="G44" s="98"/>
      <c r="H44" s="98">
        <v>16</v>
      </c>
      <c r="I44" s="98"/>
      <c r="J44" s="99">
        <f t="shared" si="12"/>
        <v>82.88888888888889</v>
      </c>
      <c r="K44" s="100">
        <f t="shared" si="13"/>
        <v>0.7238605898123325</v>
      </c>
      <c r="L44" s="145">
        <f t="shared" si="14"/>
        <v>3.6675603217158175</v>
      </c>
    </row>
    <row r="45" spans="1:12" s="144" customFormat="1" ht="12.75">
      <c r="A45" s="134" t="s">
        <v>183</v>
      </c>
      <c r="B45" s="95">
        <v>12</v>
      </c>
      <c r="C45" s="96">
        <v>60</v>
      </c>
      <c r="D45" s="97" t="s">
        <v>66</v>
      </c>
      <c r="E45" s="98"/>
      <c r="F45" s="98">
        <v>6</v>
      </c>
      <c r="G45" s="98"/>
      <c r="H45" s="98">
        <v>16</v>
      </c>
      <c r="I45" s="98"/>
      <c r="J45" s="99">
        <f t="shared" si="12"/>
        <v>124.33333333333333</v>
      </c>
      <c r="K45" s="100">
        <f t="shared" si="13"/>
        <v>0.482573726541555</v>
      </c>
      <c r="L45" s="145">
        <f t="shared" si="14"/>
        <v>2.4450402144772116</v>
      </c>
    </row>
    <row r="46" spans="1:12" s="144" customFormat="1" ht="12.75">
      <c r="A46" s="134" t="s">
        <v>183</v>
      </c>
      <c r="B46" s="95">
        <v>9</v>
      </c>
      <c r="C46" s="96">
        <v>60</v>
      </c>
      <c r="D46" s="97" t="s">
        <v>66</v>
      </c>
      <c r="E46" s="98"/>
      <c r="F46" s="98">
        <v>6</v>
      </c>
      <c r="G46" s="98"/>
      <c r="H46" s="98">
        <v>16</v>
      </c>
      <c r="I46" s="98"/>
      <c r="J46" s="99">
        <f>foc_objectif/B46</f>
        <v>165.77777777777777</v>
      </c>
      <c r="K46" s="100">
        <f>C46/J46</f>
        <v>0.36193029490616624</v>
      </c>
      <c r="L46" s="145">
        <f>B46/FD_objectif</f>
        <v>1.8337801608579087</v>
      </c>
    </row>
    <row r="47" spans="1:12" s="144" customFormat="1" ht="12.75">
      <c r="A47" s="134" t="s">
        <v>183</v>
      </c>
      <c r="B47" s="95">
        <v>7</v>
      </c>
      <c r="C47" s="96">
        <v>60</v>
      </c>
      <c r="D47" s="97" t="s">
        <v>66</v>
      </c>
      <c r="E47" s="98"/>
      <c r="F47" s="98">
        <v>6</v>
      </c>
      <c r="G47" s="98"/>
      <c r="H47" s="98">
        <v>16</v>
      </c>
      <c r="I47" s="98"/>
      <c r="J47" s="99">
        <f>foc_objectif/B47</f>
        <v>213.14285714285714</v>
      </c>
      <c r="K47" s="100">
        <f>C47/J47</f>
        <v>0.28150134048257375</v>
      </c>
      <c r="L47" s="145">
        <f>B47/FD_objectif</f>
        <v>1.4262734584450403</v>
      </c>
    </row>
    <row r="48" spans="1:12" s="144" customFormat="1" ht="12.75">
      <c r="A48" s="134" t="s">
        <v>183</v>
      </c>
      <c r="B48" s="95">
        <v>5</v>
      </c>
      <c r="C48" s="96">
        <v>60</v>
      </c>
      <c r="D48" s="97" t="s">
        <v>66</v>
      </c>
      <c r="E48" s="98"/>
      <c r="F48" s="98">
        <v>6</v>
      </c>
      <c r="G48" s="98"/>
      <c r="H48" s="98">
        <v>16</v>
      </c>
      <c r="I48" s="98"/>
      <c r="J48" s="99">
        <f t="shared" si="12"/>
        <v>298.4</v>
      </c>
      <c r="K48" s="100">
        <f t="shared" si="13"/>
        <v>0.20107238605898126</v>
      </c>
      <c r="L48" s="145">
        <f t="shared" si="14"/>
        <v>1.0187667560321716</v>
      </c>
    </row>
    <row r="49" spans="1:12" s="144" customFormat="1" ht="13.5" thickBot="1">
      <c r="A49" s="142" t="s">
        <v>183</v>
      </c>
      <c r="B49" s="136">
        <v>2.3</v>
      </c>
      <c r="C49" s="137">
        <v>60</v>
      </c>
      <c r="D49" s="138" t="s">
        <v>66</v>
      </c>
      <c r="E49" s="139"/>
      <c r="F49" s="139">
        <v>6</v>
      </c>
      <c r="G49" s="139"/>
      <c r="H49" s="139">
        <v>16</v>
      </c>
      <c r="I49" s="139"/>
      <c r="J49" s="140">
        <f t="shared" si="12"/>
        <v>648.6956521739131</v>
      </c>
      <c r="K49" s="141">
        <f t="shared" si="13"/>
        <v>0.09249329758713136</v>
      </c>
      <c r="L49" s="159">
        <f t="shared" si="14"/>
        <v>0.4686327077747989</v>
      </c>
    </row>
    <row r="50" spans="1:12" s="216" customFormat="1" ht="12.75">
      <c r="A50" s="86" t="s">
        <v>184</v>
      </c>
      <c r="B50" s="87">
        <v>40</v>
      </c>
      <c r="C50" s="88">
        <v>50</v>
      </c>
      <c r="D50" s="89">
        <v>2</v>
      </c>
      <c r="E50" s="90"/>
      <c r="F50" s="90">
        <v>3</v>
      </c>
      <c r="G50" s="90"/>
      <c r="H50" s="90">
        <v>20</v>
      </c>
      <c r="I50" s="90"/>
      <c r="J50" s="91">
        <f aca="true" t="shared" si="15" ref="J50:J58">foc_objectif/B50</f>
        <v>37.3</v>
      </c>
      <c r="K50" s="92">
        <f aca="true" t="shared" si="16" ref="K50:K58">C50/J50</f>
        <v>1.3404825737265416</v>
      </c>
      <c r="L50" s="143">
        <f aca="true" t="shared" si="17" ref="L50:L58">B50/FD_objectif</f>
        <v>8.150134048257373</v>
      </c>
    </row>
    <row r="51" spans="1:12" s="216" customFormat="1" ht="12.75">
      <c r="A51" s="134" t="s">
        <v>184</v>
      </c>
      <c r="B51" s="95">
        <v>32</v>
      </c>
      <c r="C51" s="96">
        <v>56</v>
      </c>
      <c r="D51" s="97">
        <v>2</v>
      </c>
      <c r="E51" s="98"/>
      <c r="F51" s="98">
        <v>3</v>
      </c>
      <c r="G51" s="98"/>
      <c r="H51" s="98">
        <v>20</v>
      </c>
      <c r="I51" s="98"/>
      <c r="J51" s="99">
        <f t="shared" si="15"/>
        <v>46.625</v>
      </c>
      <c r="K51" s="100">
        <f t="shared" si="16"/>
        <v>1.2010723860589811</v>
      </c>
      <c r="L51" s="145">
        <f t="shared" si="17"/>
        <v>6.520107238605898</v>
      </c>
    </row>
    <row r="52" spans="1:12" s="216" customFormat="1" ht="13.5" thickBot="1">
      <c r="A52" s="142" t="s">
        <v>184</v>
      </c>
      <c r="B52" s="136">
        <v>26</v>
      </c>
      <c r="C52" s="137">
        <v>56</v>
      </c>
      <c r="D52" s="138">
        <v>2</v>
      </c>
      <c r="E52" s="139"/>
      <c r="F52" s="139">
        <v>3</v>
      </c>
      <c r="G52" s="139"/>
      <c r="H52" s="139">
        <v>20</v>
      </c>
      <c r="I52" s="139"/>
      <c r="J52" s="140">
        <f t="shared" si="15"/>
        <v>57.38461538461539</v>
      </c>
      <c r="K52" s="141">
        <f t="shared" si="16"/>
        <v>0.9758713136729222</v>
      </c>
      <c r="L52" s="159">
        <f t="shared" si="17"/>
        <v>5.297587131367292</v>
      </c>
    </row>
    <row r="53" spans="1:12" s="216" customFormat="1" ht="12.75">
      <c r="A53" s="114" t="s">
        <v>185</v>
      </c>
      <c r="B53" s="147">
        <v>40</v>
      </c>
      <c r="C53" s="148">
        <v>43</v>
      </c>
      <c r="D53" s="110" t="s">
        <v>66</v>
      </c>
      <c r="E53" s="149"/>
      <c r="F53" s="149">
        <v>4</v>
      </c>
      <c r="G53" s="149"/>
      <c r="H53" s="149">
        <v>31</v>
      </c>
      <c r="I53" s="149"/>
      <c r="J53" s="151">
        <f t="shared" si="15"/>
        <v>37.3</v>
      </c>
      <c r="K53" s="152">
        <f t="shared" si="16"/>
        <v>1.1528150134048258</v>
      </c>
      <c r="L53" s="220">
        <f t="shared" si="17"/>
        <v>8.150134048257373</v>
      </c>
    </row>
    <row r="54" spans="1:12" s="216" customFormat="1" ht="12.75">
      <c r="A54" s="25" t="s">
        <v>185</v>
      </c>
      <c r="B54" s="26">
        <v>25</v>
      </c>
      <c r="C54" s="27">
        <v>50</v>
      </c>
      <c r="D54" s="97" t="s">
        <v>66</v>
      </c>
      <c r="E54" s="29"/>
      <c r="F54" s="29">
        <v>4</v>
      </c>
      <c r="G54" s="29"/>
      <c r="H54" s="29">
        <v>22</v>
      </c>
      <c r="I54" s="29"/>
      <c r="J54" s="30">
        <f t="shared" si="15"/>
        <v>59.68</v>
      </c>
      <c r="K54" s="31">
        <f t="shared" si="16"/>
        <v>0.8378016085790885</v>
      </c>
      <c r="L54" s="122">
        <f t="shared" si="17"/>
        <v>5.093833780160858</v>
      </c>
    </row>
    <row r="55" spans="1:12" s="216" customFormat="1" ht="12.75">
      <c r="A55" s="25" t="s">
        <v>185</v>
      </c>
      <c r="B55" s="26">
        <v>10</v>
      </c>
      <c r="C55" s="27">
        <v>50</v>
      </c>
      <c r="D55" s="97" t="s">
        <v>66</v>
      </c>
      <c r="E55" s="29"/>
      <c r="F55" s="29">
        <v>4</v>
      </c>
      <c r="G55" s="29"/>
      <c r="H55" s="29">
        <v>7</v>
      </c>
      <c r="I55" s="29"/>
      <c r="J55" s="30">
        <f t="shared" si="15"/>
        <v>149.2</v>
      </c>
      <c r="K55" s="31">
        <f t="shared" si="16"/>
        <v>0.3351206434316354</v>
      </c>
      <c r="L55" s="122">
        <f t="shared" si="17"/>
        <v>2.037533512064343</v>
      </c>
    </row>
    <row r="56" spans="1:12" s="216" customFormat="1" ht="13.5" thickBot="1">
      <c r="A56" s="25" t="s">
        <v>185</v>
      </c>
      <c r="B56" s="217">
        <v>6</v>
      </c>
      <c r="C56" s="218">
        <v>50</v>
      </c>
      <c r="D56" s="97" t="s">
        <v>66</v>
      </c>
      <c r="E56" s="219"/>
      <c r="F56" s="219">
        <v>4</v>
      </c>
      <c r="G56" s="219"/>
      <c r="H56" s="219">
        <v>5</v>
      </c>
      <c r="I56" s="219"/>
      <c r="J56" s="30">
        <f>foc_objectif/B56</f>
        <v>248.66666666666666</v>
      </c>
      <c r="K56" s="31">
        <f>C56/J56</f>
        <v>0.20107238605898123</v>
      </c>
      <c r="L56" s="122">
        <f>B56/FD_objectif</f>
        <v>1.2225201072386058</v>
      </c>
    </row>
    <row r="57" spans="1:12" s="221" customFormat="1" ht="12.75">
      <c r="A57" s="254" t="s">
        <v>186</v>
      </c>
      <c r="B57" s="87">
        <v>8</v>
      </c>
      <c r="C57" s="88">
        <v>60</v>
      </c>
      <c r="D57" s="222" t="s">
        <v>66</v>
      </c>
      <c r="E57" s="222">
        <v>224</v>
      </c>
      <c r="F57" s="286">
        <v>4</v>
      </c>
      <c r="G57" s="286">
        <v>3</v>
      </c>
      <c r="H57" s="88">
        <v>15</v>
      </c>
      <c r="I57" s="90">
        <v>16.7</v>
      </c>
      <c r="J57" s="91">
        <f t="shared" si="15"/>
        <v>186.5</v>
      </c>
      <c r="K57" s="92">
        <f t="shared" si="16"/>
        <v>0.32171581769436997</v>
      </c>
      <c r="L57" s="143">
        <f t="shared" si="17"/>
        <v>1.6300268096514745</v>
      </c>
    </row>
    <row r="58" spans="1:12" s="221" customFormat="1" ht="13.5" thickBot="1">
      <c r="A58" s="255"/>
      <c r="B58" s="136">
        <v>24</v>
      </c>
      <c r="C58" s="137">
        <v>40</v>
      </c>
      <c r="D58" s="253"/>
      <c r="E58" s="253"/>
      <c r="F58" s="288"/>
      <c r="G58" s="288"/>
      <c r="H58" s="137">
        <v>18</v>
      </c>
      <c r="I58" s="139">
        <v>7.6</v>
      </c>
      <c r="J58" s="140">
        <f t="shared" si="15"/>
        <v>62.166666666666664</v>
      </c>
      <c r="K58" s="141">
        <f t="shared" si="16"/>
        <v>0.6434316353887399</v>
      </c>
      <c r="L58" s="159">
        <f t="shared" si="17"/>
        <v>4.890080428954423</v>
      </c>
    </row>
  </sheetData>
  <mergeCells count="8">
    <mergeCell ref="G57:G58"/>
    <mergeCell ref="J2:L2"/>
    <mergeCell ref="A2:A3"/>
    <mergeCell ref="B2:I2"/>
    <mergeCell ref="A57:A58"/>
    <mergeCell ref="D57:D58"/>
    <mergeCell ref="E57:E58"/>
    <mergeCell ref="F57:F58"/>
  </mergeCells>
  <conditionalFormatting sqref="D43:G57 H43:L58 B43:C58 B4:L42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showGridLines="0" workbookViewId="0" topLeftCell="A1">
      <selection activeCell="A61" sqref="A61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2.5" thickBot="1">
      <c r="A1" s="1" t="s">
        <v>173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174</v>
      </c>
      <c r="B4" s="10">
        <v>12</v>
      </c>
      <c r="C4" s="11">
        <v>52</v>
      </c>
      <c r="D4" s="19" t="s">
        <v>66</v>
      </c>
      <c r="E4" s="13"/>
      <c r="F4" s="158" t="s">
        <v>180</v>
      </c>
      <c r="G4" s="158"/>
      <c r="H4" s="13">
        <v>9</v>
      </c>
      <c r="I4" s="13"/>
      <c r="J4" s="14">
        <f>foc_objectif/B4</f>
        <v>124.33333333333333</v>
      </c>
      <c r="K4" s="15">
        <f>C4/J4</f>
        <v>0.41823056300268097</v>
      </c>
      <c r="L4" s="38">
        <f>B4/FD_objectif</f>
        <v>2.4450402144772116</v>
      </c>
    </row>
    <row r="5" spans="1:12" s="4" customFormat="1" ht="12.75">
      <c r="A5" s="24" t="s">
        <v>174</v>
      </c>
      <c r="B5" s="17">
        <v>18</v>
      </c>
      <c r="C5" s="18">
        <v>52</v>
      </c>
      <c r="D5" s="19" t="s">
        <v>66</v>
      </c>
      <c r="E5" s="20"/>
      <c r="F5" s="20" t="s">
        <v>180</v>
      </c>
      <c r="G5" s="20"/>
      <c r="H5" s="20">
        <v>12</v>
      </c>
      <c r="I5" s="20"/>
      <c r="J5" s="21">
        <f>foc_objectif/B5</f>
        <v>82.88888888888889</v>
      </c>
      <c r="K5" s="22">
        <f>C5/J5</f>
        <v>0.6273458445040214</v>
      </c>
      <c r="L5" s="23">
        <f>B5/FD_objectif</f>
        <v>3.6675603217158175</v>
      </c>
    </row>
    <row r="6" spans="1:12" s="4" customFormat="1" ht="13.5" thickBot="1">
      <c r="A6" s="39" t="s">
        <v>174</v>
      </c>
      <c r="B6" s="40">
        <v>25</v>
      </c>
      <c r="C6" s="41">
        <v>47</v>
      </c>
      <c r="D6" s="42" t="s">
        <v>66</v>
      </c>
      <c r="E6" s="43"/>
      <c r="F6" s="43" t="s">
        <v>180</v>
      </c>
      <c r="G6" s="43"/>
      <c r="H6" s="43">
        <v>13</v>
      </c>
      <c r="I6" s="43"/>
      <c r="J6" s="44">
        <f>foc_objectif/B6</f>
        <v>59.68</v>
      </c>
      <c r="K6" s="45">
        <f>C6/J6</f>
        <v>0.7875335120643432</v>
      </c>
      <c r="L6" s="46">
        <f>B6/FD_objectif</f>
        <v>5.093833780160858</v>
      </c>
    </row>
  </sheetData>
  <mergeCells count="3">
    <mergeCell ref="J2:L2"/>
    <mergeCell ref="A2:A3"/>
    <mergeCell ref="B2:I2"/>
  </mergeCells>
  <conditionalFormatting sqref="B4:L6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59" sqref="A59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7" width="8.28125" style="47" customWidth="1"/>
    <col min="8" max="8" width="8.00390625" style="47" customWidth="1"/>
    <col min="9" max="9" width="8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136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128</v>
      </c>
      <c r="C3" s="6" t="s">
        <v>129</v>
      </c>
      <c r="D3" s="6" t="s">
        <v>130</v>
      </c>
      <c r="E3" s="6" t="s">
        <v>135</v>
      </c>
      <c r="F3" s="74" t="s">
        <v>63</v>
      </c>
      <c r="G3" s="74" t="s">
        <v>127</v>
      </c>
      <c r="H3" s="74" t="s">
        <v>131</v>
      </c>
      <c r="I3" s="7" t="s">
        <v>132</v>
      </c>
      <c r="J3" s="5" t="s">
        <v>4</v>
      </c>
      <c r="K3" s="6" t="s">
        <v>133</v>
      </c>
      <c r="L3" s="7" t="s">
        <v>6</v>
      </c>
    </row>
    <row r="4" spans="1:13" s="8" customFormat="1" ht="12.75">
      <c r="A4" s="16" t="s">
        <v>182</v>
      </c>
      <c r="B4" s="17">
        <v>9</v>
      </c>
      <c r="C4" s="18">
        <v>101</v>
      </c>
      <c r="D4" s="19">
        <v>2</v>
      </c>
      <c r="E4" s="20">
        <v>652</v>
      </c>
      <c r="F4" s="75">
        <v>9</v>
      </c>
      <c r="G4" s="75" t="s">
        <v>64</v>
      </c>
      <c r="H4" s="20">
        <v>12.5</v>
      </c>
      <c r="I4" s="75" t="s">
        <v>64</v>
      </c>
      <c r="J4" s="21">
        <f aca="true" t="shared" si="0" ref="J4:J13">foc_objectif/B4</f>
        <v>165.77777777777777</v>
      </c>
      <c r="K4" s="22">
        <f aca="true" t="shared" si="1" ref="K4:K13">C4/J4</f>
        <v>0.6092493297587132</v>
      </c>
      <c r="L4" s="79">
        <f aca="true" t="shared" si="2" ref="L4:L13">B4/FD_objectif</f>
        <v>1.8337801608579087</v>
      </c>
      <c r="M4" s="4"/>
    </row>
    <row r="5" spans="1:13" s="8" customFormat="1" ht="12.75">
      <c r="A5" s="16" t="s">
        <v>182</v>
      </c>
      <c r="B5" s="17">
        <v>14</v>
      </c>
      <c r="C5" s="18">
        <v>101</v>
      </c>
      <c r="D5" s="19">
        <v>2</v>
      </c>
      <c r="E5" s="20">
        <v>846</v>
      </c>
      <c r="F5" s="75">
        <v>9</v>
      </c>
      <c r="G5" s="75" t="s">
        <v>64</v>
      </c>
      <c r="H5" s="20">
        <v>14.5</v>
      </c>
      <c r="I5" s="75" t="s">
        <v>64</v>
      </c>
      <c r="J5" s="21">
        <f t="shared" si="0"/>
        <v>106.57142857142857</v>
      </c>
      <c r="K5" s="22">
        <f t="shared" si="1"/>
        <v>0.9477211796246648</v>
      </c>
      <c r="L5" s="79">
        <f t="shared" si="2"/>
        <v>2.8525469168900806</v>
      </c>
      <c r="M5" s="4"/>
    </row>
    <row r="6" spans="1:13" s="8" customFormat="1" ht="13.5" thickBot="1">
      <c r="A6" s="16" t="s">
        <v>182</v>
      </c>
      <c r="B6" s="17">
        <v>20</v>
      </c>
      <c r="C6" s="18">
        <v>101</v>
      </c>
      <c r="D6" s="19">
        <v>2</v>
      </c>
      <c r="E6" s="20">
        <v>968</v>
      </c>
      <c r="F6" s="75">
        <v>9</v>
      </c>
      <c r="G6" s="75" t="s">
        <v>64</v>
      </c>
      <c r="H6" s="20">
        <v>14.5</v>
      </c>
      <c r="I6" s="75" t="s">
        <v>64</v>
      </c>
      <c r="J6" s="21">
        <f t="shared" si="0"/>
        <v>74.6</v>
      </c>
      <c r="K6" s="22">
        <f t="shared" si="1"/>
        <v>1.353887399463807</v>
      </c>
      <c r="L6" s="79">
        <f t="shared" si="2"/>
        <v>4.075067024128686</v>
      </c>
      <c r="M6" s="4"/>
    </row>
    <row r="7" spans="1:12" s="4" customFormat="1" ht="12.75">
      <c r="A7" s="9" t="s">
        <v>181</v>
      </c>
      <c r="B7" s="10">
        <v>4.7</v>
      </c>
      <c r="C7" s="11">
        <v>82</v>
      </c>
      <c r="D7" s="12" t="s">
        <v>66</v>
      </c>
      <c r="E7" s="13">
        <v>210</v>
      </c>
      <c r="F7" s="13">
        <v>7</v>
      </c>
      <c r="G7" s="13">
        <v>4</v>
      </c>
      <c r="H7" s="13">
        <v>14</v>
      </c>
      <c r="I7" s="13" t="s">
        <v>64</v>
      </c>
      <c r="J7" s="14">
        <f t="shared" si="0"/>
        <v>317.4468085106383</v>
      </c>
      <c r="K7" s="15">
        <f t="shared" si="1"/>
        <v>0.25831099195710455</v>
      </c>
      <c r="L7" s="78">
        <f t="shared" si="2"/>
        <v>0.9576407506702413</v>
      </c>
    </row>
    <row r="8" spans="1:12" s="4" customFormat="1" ht="12.75">
      <c r="A8" s="16" t="s">
        <v>181</v>
      </c>
      <c r="B8" s="17">
        <v>6.7</v>
      </c>
      <c r="C8" s="18">
        <v>82</v>
      </c>
      <c r="D8" s="97" t="s">
        <v>66</v>
      </c>
      <c r="E8" s="20">
        <v>230</v>
      </c>
      <c r="F8" s="20">
        <v>7</v>
      </c>
      <c r="G8" s="20">
        <v>4</v>
      </c>
      <c r="H8" s="20">
        <v>14</v>
      </c>
      <c r="I8" s="20" t="s">
        <v>64</v>
      </c>
      <c r="J8" s="21">
        <f t="shared" si="0"/>
        <v>222.6865671641791</v>
      </c>
      <c r="K8" s="22">
        <f t="shared" si="1"/>
        <v>0.368230563002681</v>
      </c>
      <c r="L8" s="79">
        <f t="shared" si="2"/>
        <v>1.36514745308311</v>
      </c>
    </row>
    <row r="9" spans="1:12" s="4" customFormat="1" ht="12.75">
      <c r="A9" s="24" t="s">
        <v>181</v>
      </c>
      <c r="B9" s="17">
        <v>11</v>
      </c>
      <c r="C9" s="18">
        <v>82</v>
      </c>
      <c r="D9" s="97" t="s">
        <v>66</v>
      </c>
      <c r="E9" s="20">
        <v>280</v>
      </c>
      <c r="F9" s="20">
        <v>7</v>
      </c>
      <c r="G9" s="20">
        <v>4</v>
      </c>
      <c r="H9" s="20">
        <v>15</v>
      </c>
      <c r="I9" s="20" t="s">
        <v>64</v>
      </c>
      <c r="J9" s="21">
        <f t="shared" si="0"/>
        <v>135.63636363636363</v>
      </c>
      <c r="K9" s="22">
        <f t="shared" si="1"/>
        <v>0.6045576407506703</v>
      </c>
      <c r="L9" s="79">
        <f t="shared" si="2"/>
        <v>2.2412868632707776</v>
      </c>
    </row>
    <row r="10" spans="1:12" s="4" customFormat="1" ht="12.75">
      <c r="A10" s="94" t="s">
        <v>181</v>
      </c>
      <c r="B10" s="95">
        <v>14</v>
      </c>
      <c r="C10" s="96">
        <v>82</v>
      </c>
      <c r="D10" s="97" t="s">
        <v>66</v>
      </c>
      <c r="E10" s="98">
        <v>255</v>
      </c>
      <c r="F10" s="98">
        <v>7</v>
      </c>
      <c r="G10" s="98">
        <v>4</v>
      </c>
      <c r="H10" s="98">
        <v>15</v>
      </c>
      <c r="I10" s="98" t="s">
        <v>64</v>
      </c>
      <c r="J10" s="99">
        <f t="shared" si="0"/>
        <v>106.57142857142857</v>
      </c>
      <c r="K10" s="100">
        <f t="shared" si="1"/>
        <v>0.7694369973190349</v>
      </c>
      <c r="L10" s="101">
        <f t="shared" si="2"/>
        <v>2.8525469168900806</v>
      </c>
    </row>
    <row r="11" spans="1:12" s="144" customFormat="1" ht="12.75">
      <c r="A11" s="134" t="s">
        <v>181</v>
      </c>
      <c r="B11" s="95">
        <v>18</v>
      </c>
      <c r="C11" s="96">
        <v>82</v>
      </c>
      <c r="D11" s="97">
        <v>2</v>
      </c>
      <c r="E11" s="98">
        <v>397</v>
      </c>
      <c r="F11" s="98">
        <v>6</v>
      </c>
      <c r="G11" s="98">
        <v>4</v>
      </c>
      <c r="H11" s="98">
        <v>13</v>
      </c>
      <c r="I11" s="98" t="s">
        <v>64</v>
      </c>
      <c r="J11" s="99">
        <f t="shared" si="0"/>
        <v>82.88888888888889</v>
      </c>
      <c r="K11" s="100">
        <f t="shared" si="1"/>
        <v>0.9892761394101877</v>
      </c>
      <c r="L11" s="101">
        <f t="shared" si="2"/>
        <v>3.6675603217158175</v>
      </c>
    </row>
    <row r="12" spans="1:12" s="4" customFormat="1" ht="12.75">
      <c r="A12" s="24" t="s">
        <v>181</v>
      </c>
      <c r="B12" s="17">
        <v>24</v>
      </c>
      <c r="C12" s="18">
        <v>82</v>
      </c>
      <c r="D12" s="19">
        <v>2</v>
      </c>
      <c r="E12" s="20">
        <v>726</v>
      </c>
      <c r="F12" s="20">
        <v>6</v>
      </c>
      <c r="G12" s="20">
        <v>4</v>
      </c>
      <c r="H12" s="20">
        <v>17</v>
      </c>
      <c r="I12" s="20" t="s">
        <v>64</v>
      </c>
      <c r="J12" s="21">
        <f t="shared" si="0"/>
        <v>62.166666666666664</v>
      </c>
      <c r="K12" s="22">
        <f t="shared" si="1"/>
        <v>1.3190348525469169</v>
      </c>
      <c r="L12" s="79">
        <f t="shared" si="2"/>
        <v>4.890080428954423</v>
      </c>
    </row>
    <row r="13" spans="1:12" s="4" customFormat="1" ht="13.5" thickBot="1">
      <c r="A13" s="39" t="s">
        <v>181</v>
      </c>
      <c r="B13" s="40">
        <v>30</v>
      </c>
      <c r="C13" s="41">
        <v>82</v>
      </c>
      <c r="D13" s="42">
        <v>2</v>
      </c>
      <c r="E13" s="43">
        <v>998</v>
      </c>
      <c r="F13" s="43">
        <v>6</v>
      </c>
      <c r="G13" s="43">
        <v>4</v>
      </c>
      <c r="H13" s="43">
        <v>21</v>
      </c>
      <c r="I13" s="43" t="s">
        <v>64</v>
      </c>
      <c r="J13" s="44">
        <f t="shared" si="0"/>
        <v>49.733333333333334</v>
      </c>
      <c r="K13" s="45">
        <f t="shared" si="1"/>
        <v>1.648793565683646</v>
      </c>
      <c r="L13" s="215">
        <f t="shared" si="2"/>
        <v>6.112600536193029</v>
      </c>
    </row>
    <row r="14" spans="1:12" s="144" customFormat="1" ht="12.75">
      <c r="A14" s="134" t="s">
        <v>189</v>
      </c>
      <c r="B14" s="95">
        <v>8.8</v>
      </c>
      <c r="C14" s="96">
        <v>82</v>
      </c>
      <c r="D14" s="97" t="s">
        <v>66</v>
      </c>
      <c r="E14" s="98"/>
      <c r="F14" s="98"/>
      <c r="G14" s="98"/>
      <c r="H14" s="98"/>
      <c r="I14" s="98"/>
      <c r="J14" s="99">
        <f aca="true" t="shared" si="3" ref="J14:J19">foc_objectif/B14</f>
        <v>169.54545454545453</v>
      </c>
      <c r="K14" s="100">
        <f aca="true" t="shared" si="4" ref="K14:K19">C14/J14</f>
        <v>0.48364611260053625</v>
      </c>
      <c r="L14" s="145">
        <f aca="true" t="shared" si="5" ref="L14:L19">B14/FD_objectif</f>
        <v>1.7930294906166222</v>
      </c>
    </row>
    <row r="15" spans="1:12" s="144" customFormat="1" ht="12.75">
      <c r="A15" s="134" t="s">
        <v>189</v>
      </c>
      <c r="B15" s="95">
        <v>11</v>
      </c>
      <c r="C15" s="96">
        <v>82</v>
      </c>
      <c r="D15" s="97" t="s">
        <v>66</v>
      </c>
      <c r="E15" s="98"/>
      <c r="F15" s="98"/>
      <c r="G15" s="98"/>
      <c r="H15" s="98"/>
      <c r="I15" s="98"/>
      <c r="J15" s="99">
        <f t="shared" si="3"/>
        <v>135.63636363636363</v>
      </c>
      <c r="K15" s="100">
        <f t="shared" si="4"/>
        <v>0.6045576407506703</v>
      </c>
      <c r="L15" s="145">
        <f t="shared" si="5"/>
        <v>2.2412868632707776</v>
      </c>
    </row>
    <row r="16" spans="1:12" s="144" customFormat="1" ht="12.75">
      <c r="A16" s="134" t="s">
        <v>189</v>
      </c>
      <c r="B16" s="95">
        <v>14</v>
      </c>
      <c r="C16" s="96">
        <v>82</v>
      </c>
      <c r="D16" s="97" t="s">
        <v>66</v>
      </c>
      <c r="E16" s="98"/>
      <c r="F16" s="98"/>
      <c r="G16" s="98"/>
      <c r="H16" s="98"/>
      <c r="I16" s="98"/>
      <c r="J16" s="99">
        <f t="shared" si="3"/>
        <v>106.57142857142857</v>
      </c>
      <c r="K16" s="100">
        <f t="shared" si="4"/>
        <v>0.7694369973190349</v>
      </c>
      <c r="L16" s="145">
        <f t="shared" si="5"/>
        <v>2.8525469168900806</v>
      </c>
    </row>
    <row r="17" spans="1:12" s="144" customFormat="1" ht="12.75">
      <c r="A17" s="134" t="s">
        <v>189</v>
      </c>
      <c r="B17" s="95">
        <v>18</v>
      </c>
      <c r="C17" s="96">
        <v>82</v>
      </c>
      <c r="D17" s="97">
        <v>2</v>
      </c>
      <c r="E17" s="98"/>
      <c r="F17" s="98"/>
      <c r="G17" s="98"/>
      <c r="H17" s="98"/>
      <c r="I17" s="98"/>
      <c r="J17" s="99">
        <f t="shared" si="3"/>
        <v>82.88888888888889</v>
      </c>
      <c r="K17" s="100">
        <f t="shared" si="4"/>
        <v>0.9892761394101877</v>
      </c>
      <c r="L17" s="145">
        <f t="shared" si="5"/>
        <v>3.6675603217158175</v>
      </c>
    </row>
    <row r="18" spans="1:12" s="144" customFormat="1" ht="12.75">
      <c r="A18" s="134" t="s">
        <v>189</v>
      </c>
      <c r="B18" s="95">
        <v>24</v>
      </c>
      <c r="C18" s="96">
        <v>82</v>
      </c>
      <c r="D18" s="97">
        <v>2</v>
      </c>
      <c r="E18" s="98"/>
      <c r="F18" s="98"/>
      <c r="G18" s="98"/>
      <c r="H18" s="98"/>
      <c r="I18" s="98"/>
      <c r="J18" s="99">
        <f t="shared" si="3"/>
        <v>62.166666666666664</v>
      </c>
      <c r="K18" s="100">
        <f t="shared" si="4"/>
        <v>1.3190348525469169</v>
      </c>
      <c r="L18" s="145">
        <f t="shared" si="5"/>
        <v>4.890080428954423</v>
      </c>
    </row>
    <row r="19" spans="1:12" s="144" customFormat="1" ht="13.5" thickBot="1">
      <c r="A19" s="142" t="s">
        <v>189</v>
      </c>
      <c r="B19" s="136">
        <v>30</v>
      </c>
      <c r="C19" s="137">
        <v>82</v>
      </c>
      <c r="D19" s="138">
        <v>2</v>
      </c>
      <c r="E19" s="139"/>
      <c r="F19" s="139"/>
      <c r="G19" s="139"/>
      <c r="H19" s="139"/>
      <c r="I19" s="139"/>
      <c r="J19" s="140">
        <f t="shared" si="3"/>
        <v>49.733333333333334</v>
      </c>
      <c r="K19" s="141">
        <f t="shared" si="4"/>
        <v>1.648793565683646</v>
      </c>
      <c r="L19" s="159">
        <f t="shared" si="5"/>
        <v>6.112600536193029</v>
      </c>
    </row>
  </sheetData>
  <mergeCells count="3">
    <mergeCell ref="J2:L2"/>
    <mergeCell ref="A2:A3"/>
    <mergeCell ref="B2:I2"/>
  </mergeCells>
  <conditionalFormatting sqref="B4:L19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A65" sqref="A65"/>
    </sheetView>
  </sheetViews>
  <sheetFormatPr defaultColWidth="11.421875" defaultRowHeight="12.75"/>
  <cols>
    <col min="1" max="1" width="13.71093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146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9" t="s">
        <v>147</v>
      </c>
      <c r="B4" s="10">
        <v>50</v>
      </c>
      <c r="C4" s="11">
        <v>65</v>
      </c>
      <c r="D4" s="12">
        <v>2</v>
      </c>
      <c r="E4" s="13"/>
      <c r="F4" s="13">
        <v>5</v>
      </c>
      <c r="G4" s="158"/>
      <c r="H4" s="13">
        <v>20</v>
      </c>
      <c r="I4" s="13"/>
      <c r="J4" s="14">
        <f>foc_objectif/B4</f>
        <v>29.84</v>
      </c>
      <c r="K4" s="15">
        <f>C4/J4</f>
        <v>2.1782841823056303</v>
      </c>
      <c r="L4" s="38">
        <f>B4/FD_objectif</f>
        <v>10.187667560321715</v>
      </c>
    </row>
    <row r="5" spans="1:12" s="4" customFormat="1" ht="12.75">
      <c r="A5" s="24" t="s">
        <v>147</v>
      </c>
      <c r="B5" s="17">
        <v>42</v>
      </c>
      <c r="C5" s="18">
        <v>65</v>
      </c>
      <c r="D5" s="19">
        <v>2</v>
      </c>
      <c r="E5" s="20"/>
      <c r="F5" s="20">
        <v>5</v>
      </c>
      <c r="G5" s="20"/>
      <c r="H5" s="20">
        <v>20</v>
      </c>
      <c r="I5" s="20"/>
      <c r="J5" s="21">
        <f>foc_objectif/B5</f>
        <v>35.523809523809526</v>
      </c>
      <c r="K5" s="22">
        <f>C5/J5</f>
        <v>1.8297587131367292</v>
      </c>
      <c r="L5" s="23">
        <f>B5/FD_objectif</f>
        <v>8.557640750670242</v>
      </c>
    </row>
    <row r="6" spans="1:12" s="4" customFormat="1" ht="12.75">
      <c r="A6" s="24" t="s">
        <v>147</v>
      </c>
      <c r="B6" s="17">
        <v>30</v>
      </c>
      <c r="C6" s="18">
        <v>70</v>
      </c>
      <c r="D6" s="19" t="s">
        <v>66</v>
      </c>
      <c r="E6" s="20"/>
      <c r="F6" s="20">
        <v>5</v>
      </c>
      <c r="G6" s="20"/>
      <c r="H6" s="20">
        <v>20</v>
      </c>
      <c r="I6" s="20"/>
      <c r="J6" s="21">
        <f>foc_objectif/B6</f>
        <v>49.733333333333334</v>
      </c>
      <c r="K6" s="22">
        <f>C6/J6</f>
        <v>1.4075067024128687</v>
      </c>
      <c r="L6" s="23">
        <f>B6/FD_objectif</f>
        <v>6.112600536193029</v>
      </c>
    </row>
    <row r="7" spans="1:12" s="4" customFormat="1" ht="12.75">
      <c r="A7" s="24" t="s">
        <v>147</v>
      </c>
      <c r="B7" s="17">
        <v>20</v>
      </c>
      <c r="C7" s="18">
        <v>70</v>
      </c>
      <c r="D7" s="19" t="s">
        <v>66</v>
      </c>
      <c r="E7" s="20"/>
      <c r="F7" s="20">
        <v>5</v>
      </c>
      <c r="G7" s="20"/>
      <c r="H7" s="20">
        <v>20</v>
      </c>
      <c r="I7" s="20"/>
      <c r="J7" s="21"/>
      <c r="K7" s="22"/>
      <c r="L7" s="23"/>
    </row>
    <row r="8" spans="1:12" s="4" customFormat="1" ht="13.5" thickBot="1">
      <c r="A8" s="24" t="s">
        <v>147</v>
      </c>
      <c r="B8" s="17">
        <v>15</v>
      </c>
      <c r="C8" s="18">
        <v>70</v>
      </c>
      <c r="D8" s="19" t="s">
        <v>66</v>
      </c>
      <c r="E8" s="20"/>
      <c r="F8" s="20">
        <v>5</v>
      </c>
      <c r="G8" s="20"/>
      <c r="H8" s="20">
        <v>20</v>
      </c>
      <c r="I8" s="20"/>
      <c r="J8" s="21">
        <f aca="true" t="shared" si="0" ref="J8:J24">foc_objectif/B8</f>
        <v>99.46666666666667</v>
      </c>
      <c r="K8" s="22">
        <f aca="true" t="shared" si="1" ref="K8:K24">C8/J8</f>
        <v>0.7037533512064343</v>
      </c>
      <c r="L8" s="23">
        <f aca="true" t="shared" si="2" ref="L8:L24">B8/FD_objectif</f>
        <v>3.0563002680965146</v>
      </c>
    </row>
    <row r="9" spans="1:12" s="4" customFormat="1" ht="12.75">
      <c r="A9" s="9" t="s">
        <v>14</v>
      </c>
      <c r="B9" s="10">
        <v>40</v>
      </c>
      <c r="C9" s="11">
        <v>44</v>
      </c>
      <c r="D9" s="12" t="s">
        <v>66</v>
      </c>
      <c r="E9" s="13"/>
      <c r="F9" s="13">
        <v>4</v>
      </c>
      <c r="G9" s="13"/>
      <c r="H9" s="13"/>
      <c r="I9" s="13"/>
      <c r="J9" s="14">
        <f t="shared" si="0"/>
        <v>37.3</v>
      </c>
      <c r="K9" s="15">
        <f t="shared" si="1"/>
        <v>1.1796246648793567</v>
      </c>
      <c r="L9" s="38">
        <f t="shared" si="2"/>
        <v>8.150134048257373</v>
      </c>
    </row>
    <row r="10" spans="1:12" s="144" customFormat="1" ht="12.75">
      <c r="A10" s="134" t="s">
        <v>14</v>
      </c>
      <c r="B10" s="95">
        <v>30</v>
      </c>
      <c r="C10" s="96">
        <v>52</v>
      </c>
      <c r="D10" s="97" t="s">
        <v>66</v>
      </c>
      <c r="E10" s="98"/>
      <c r="F10" s="98">
        <v>4</v>
      </c>
      <c r="G10" s="98"/>
      <c r="H10" s="98"/>
      <c r="I10" s="98"/>
      <c r="J10" s="99">
        <f t="shared" si="0"/>
        <v>49.733333333333334</v>
      </c>
      <c r="K10" s="100">
        <f t="shared" si="1"/>
        <v>1.0455764075067024</v>
      </c>
      <c r="L10" s="145">
        <f t="shared" si="2"/>
        <v>6.112600536193029</v>
      </c>
    </row>
    <row r="11" spans="1:12" s="144" customFormat="1" ht="12.75">
      <c r="A11" s="134" t="s">
        <v>14</v>
      </c>
      <c r="B11" s="95">
        <v>25</v>
      </c>
      <c r="C11" s="96">
        <v>52</v>
      </c>
      <c r="D11" s="97" t="s">
        <v>66</v>
      </c>
      <c r="E11" s="98"/>
      <c r="F11" s="98">
        <v>4</v>
      </c>
      <c r="G11" s="98"/>
      <c r="H11" s="98"/>
      <c r="I11" s="98"/>
      <c r="J11" s="99">
        <f t="shared" si="0"/>
        <v>59.68</v>
      </c>
      <c r="K11" s="100">
        <f t="shared" si="1"/>
        <v>0.871313672922252</v>
      </c>
      <c r="L11" s="145">
        <f t="shared" si="2"/>
        <v>5.093833780160858</v>
      </c>
    </row>
    <row r="12" spans="1:12" s="144" customFormat="1" ht="12.75">
      <c r="A12" s="134" t="s">
        <v>14</v>
      </c>
      <c r="B12" s="95">
        <v>20</v>
      </c>
      <c r="C12" s="96">
        <v>52</v>
      </c>
      <c r="D12" s="97" t="s">
        <v>66</v>
      </c>
      <c r="E12" s="98"/>
      <c r="F12" s="98">
        <v>4</v>
      </c>
      <c r="G12" s="98"/>
      <c r="H12" s="98"/>
      <c r="I12" s="98"/>
      <c r="J12" s="99">
        <f t="shared" si="0"/>
        <v>74.6</v>
      </c>
      <c r="K12" s="100">
        <f t="shared" si="1"/>
        <v>0.6970509383378016</v>
      </c>
      <c r="L12" s="145">
        <f t="shared" si="2"/>
        <v>4.075067024128686</v>
      </c>
    </row>
    <row r="13" spans="1:12" s="144" customFormat="1" ht="12.75">
      <c r="A13" s="134" t="s">
        <v>14</v>
      </c>
      <c r="B13" s="95">
        <v>15</v>
      </c>
      <c r="C13" s="96">
        <v>52</v>
      </c>
      <c r="D13" s="97" t="s">
        <v>66</v>
      </c>
      <c r="E13" s="98"/>
      <c r="F13" s="98">
        <v>4</v>
      </c>
      <c r="G13" s="98"/>
      <c r="H13" s="98"/>
      <c r="I13" s="98"/>
      <c r="J13" s="99">
        <f t="shared" si="0"/>
        <v>99.46666666666667</v>
      </c>
      <c r="K13" s="100">
        <f t="shared" si="1"/>
        <v>0.5227882037533512</v>
      </c>
      <c r="L13" s="145">
        <f t="shared" si="2"/>
        <v>3.0563002680965146</v>
      </c>
    </row>
    <row r="14" spans="1:12" s="144" customFormat="1" ht="12.75">
      <c r="A14" s="134" t="s">
        <v>14</v>
      </c>
      <c r="B14" s="95">
        <v>10</v>
      </c>
      <c r="C14" s="96">
        <v>52</v>
      </c>
      <c r="D14" s="97" t="s">
        <v>66</v>
      </c>
      <c r="E14" s="98"/>
      <c r="F14" s="98">
        <v>4</v>
      </c>
      <c r="G14" s="98"/>
      <c r="H14" s="98"/>
      <c r="I14" s="98"/>
      <c r="J14" s="99">
        <f t="shared" si="0"/>
        <v>149.2</v>
      </c>
      <c r="K14" s="100">
        <f t="shared" si="1"/>
        <v>0.3485254691689008</v>
      </c>
      <c r="L14" s="145">
        <f t="shared" si="2"/>
        <v>2.037533512064343</v>
      </c>
    </row>
    <row r="15" spans="1:12" s="144" customFormat="1" ht="12.75">
      <c r="A15" s="134" t="s">
        <v>14</v>
      </c>
      <c r="B15" s="95">
        <v>6.5</v>
      </c>
      <c r="C15" s="96">
        <v>52</v>
      </c>
      <c r="D15" s="97" t="s">
        <v>66</v>
      </c>
      <c r="E15" s="98"/>
      <c r="F15" s="98">
        <v>4</v>
      </c>
      <c r="G15" s="98"/>
      <c r="H15" s="98"/>
      <c r="I15" s="98"/>
      <c r="J15" s="99">
        <f t="shared" si="0"/>
        <v>229.53846153846155</v>
      </c>
      <c r="K15" s="100">
        <f t="shared" si="1"/>
        <v>0.2265415549597855</v>
      </c>
      <c r="L15" s="145">
        <f t="shared" si="2"/>
        <v>1.324396782841823</v>
      </c>
    </row>
    <row r="16" spans="1:12" s="144" customFormat="1" ht="12.75">
      <c r="A16" s="134" t="s">
        <v>14</v>
      </c>
      <c r="B16" s="161">
        <v>5</v>
      </c>
      <c r="C16" s="96">
        <v>52</v>
      </c>
      <c r="D16" s="162" t="s">
        <v>66</v>
      </c>
      <c r="E16" s="163"/>
      <c r="F16" s="98">
        <v>4</v>
      </c>
      <c r="G16" s="163"/>
      <c r="H16" s="163"/>
      <c r="I16" s="163"/>
      <c r="J16" s="99">
        <f>foc_objectif/B16</f>
        <v>298.4</v>
      </c>
      <c r="K16" s="100">
        <f>C16/J16</f>
        <v>0.1742627345844504</v>
      </c>
      <c r="L16" s="145">
        <f>B16/FD_objectif</f>
        <v>1.0187667560321716</v>
      </c>
    </row>
    <row r="17" spans="1:12" s="4" customFormat="1" ht="13.5" thickBot="1">
      <c r="A17" s="39" t="s">
        <v>14</v>
      </c>
      <c r="B17" s="40">
        <v>4</v>
      </c>
      <c r="C17" s="41">
        <v>52</v>
      </c>
      <c r="D17" s="42" t="s">
        <v>66</v>
      </c>
      <c r="E17" s="43"/>
      <c r="F17" s="43">
        <v>4</v>
      </c>
      <c r="G17" s="43"/>
      <c r="H17" s="43"/>
      <c r="I17" s="43"/>
      <c r="J17" s="44">
        <f t="shared" si="0"/>
        <v>373</v>
      </c>
      <c r="K17" s="45">
        <f t="shared" si="1"/>
        <v>0.13941018766756033</v>
      </c>
      <c r="L17" s="46">
        <f t="shared" si="2"/>
        <v>0.8150134048257373</v>
      </c>
    </row>
    <row r="18" spans="1:12" s="144" customFormat="1" ht="12.75">
      <c r="A18" s="86" t="s">
        <v>148</v>
      </c>
      <c r="B18" s="87">
        <v>30</v>
      </c>
      <c r="C18" s="88"/>
      <c r="D18" s="89"/>
      <c r="E18" s="90"/>
      <c r="F18" s="90"/>
      <c r="G18" s="90"/>
      <c r="H18" s="90"/>
      <c r="I18" s="90"/>
      <c r="J18" s="91">
        <f t="shared" si="0"/>
        <v>49.733333333333334</v>
      </c>
      <c r="K18" s="92">
        <f t="shared" si="1"/>
        <v>0</v>
      </c>
      <c r="L18" s="143">
        <f t="shared" si="2"/>
        <v>6.112600536193029</v>
      </c>
    </row>
    <row r="19" spans="1:12" s="144" customFormat="1" ht="12.75">
      <c r="A19" s="134" t="s">
        <v>148</v>
      </c>
      <c r="B19" s="95">
        <v>24</v>
      </c>
      <c r="C19" s="96"/>
      <c r="D19" s="97"/>
      <c r="E19" s="98"/>
      <c r="F19" s="98"/>
      <c r="G19" s="98"/>
      <c r="H19" s="98"/>
      <c r="I19" s="98"/>
      <c r="J19" s="99">
        <f t="shared" si="0"/>
        <v>62.166666666666664</v>
      </c>
      <c r="K19" s="100">
        <f t="shared" si="1"/>
        <v>0</v>
      </c>
      <c r="L19" s="145">
        <f t="shared" si="2"/>
        <v>4.890080428954423</v>
      </c>
    </row>
    <row r="20" spans="1:12" s="144" customFormat="1" ht="12.75">
      <c r="A20" s="134" t="s">
        <v>148</v>
      </c>
      <c r="B20" s="95">
        <v>18</v>
      </c>
      <c r="C20" s="96"/>
      <c r="D20" s="97"/>
      <c r="E20" s="98"/>
      <c r="F20" s="98"/>
      <c r="G20" s="98"/>
      <c r="H20" s="98"/>
      <c r="I20" s="98"/>
      <c r="J20" s="99">
        <f t="shared" si="0"/>
        <v>82.88888888888889</v>
      </c>
      <c r="K20" s="100">
        <f t="shared" si="1"/>
        <v>0</v>
      </c>
      <c r="L20" s="145">
        <f t="shared" si="2"/>
        <v>3.6675603217158175</v>
      </c>
    </row>
    <row r="21" spans="1:12" s="144" customFormat="1" ht="12.75">
      <c r="A21" s="134" t="s">
        <v>148</v>
      </c>
      <c r="B21" s="95">
        <v>14</v>
      </c>
      <c r="C21" s="96"/>
      <c r="D21" s="97"/>
      <c r="E21" s="98"/>
      <c r="F21" s="98"/>
      <c r="G21" s="98"/>
      <c r="H21" s="98"/>
      <c r="I21" s="98"/>
      <c r="J21" s="99">
        <f t="shared" si="0"/>
        <v>106.57142857142857</v>
      </c>
      <c r="K21" s="100">
        <f t="shared" si="1"/>
        <v>0</v>
      </c>
      <c r="L21" s="145">
        <f t="shared" si="2"/>
        <v>2.8525469168900806</v>
      </c>
    </row>
    <row r="22" spans="1:12" s="144" customFormat="1" ht="12.75">
      <c r="A22" s="134" t="s">
        <v>148</v>
      </c>
      <c r="B22" s="95">
        <v>11</v>
      </c>
      <c r="C22" s="96"/>
      <c r="D22" s="97"/>
      <c r="E22" s="98"/>
      <c r="F22" s="98"/>
      <c r="G22" s="98"/>
      <c r="H22" s="98"/>
      <c r="I22" s="98"/>
      <c r="J22" s="99">
        <f t="shared" si="0"/>
        <v>135.63636363636363</v>
      </c>
      <c r="K22" s="100">
        <f t="shared" si="1"/>
        <v>0</v>
      </c>
      <c r="L22" s="145">
        <f t="shared" si="2"/>
        <v>2.2412868632707776</v>
      </c>
    </row>
    <row r="23" spans="1:12" s="144" customFormat="1" ht="12.75">
      <c r="A23" s="134" t="s">
        <v>148</v>
      </c>
      <c r="B23" s="95">
        <v>6.7</v>
      </c>
      <c r="C23" s="96"/>
      <c r="D23" s="97"/>
      <c r="E23" s="98"/>
      <c r="F23" s="98"/>
      <c r="G23" s="98"/>
      <c r="H23" s="98"/>
      <c r="I23" s="98"/>
      <c r="J23" s="99">
        <f t="shared" si="0"/>
        <v>222.6865671641791</v>
      </c>
      <c r="K23" s="100">
        <f t="shared" si="1"/>
        <v>0</v>
      </c>
      <c r="L23" s="145">
        <f t="shared" si="2"/>
        <v>1.36514745308311</v>
      </c>
    </row>
    <row r="24" spans="1:12" s="144" customFormat="1" ht="13.5" thickBot="1">
      <c r="A24" s="142" t="s">
        <v>148</v>
      </c>
      <c r="B24" s="136">
        <v>4.7</v>
      </c>
      <c r="C24" s="137"/>
      <c r="D24" s="138"/>
      <c r="E24" s="139"/>
      <c r="F24" s="139"/>
      <c r="G24" s="139"/>
      <c r="H24" s="139"/>
      <c r="I24" s="139"/>
      <c r="J24" s="140">
        <f t="shared" si="0"/>
        <v>317.4468085106383</v>
      </c>
      <c r="K24" s="141">
        <f t="shared" si="1"/>
        <v>0</v>
      </c>
      <c r="L24" s="159">
        <f t="shared" si="2"/>
        <v>0.9576407506702413</v>
      </c>
    </row>
  </sheetData>
  <mergeCells count="3">
    <mergeCell ref="J2:L2"/>
    <mergeCell ref="A2:A3"/>
    <mergeCell ref="B2:I2"/>
  </mergeCells>
  <conditionalFormatting sqref="B4:L24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A86" sqref="A86"/>
    </sheetView>
  </sheetViews>
  <sheetFormatPr defaultColWidth="11.421875" defaultRowHeight="12.75"/>
  <cols>
    <col min="1" max="1" width="16.421875" style="47" customWidth="1"/>
    <col min="2" max="2" width="7.7109375" style="47" customWidth="1"/>
    <col min="3" max="3" width="8.28125" style="47" customWidth="1"/>
    <col min="4" max="5" width="8.7109375" style="47" customWidth="1"/>
    <col min="6" max="6" width="8.7109375" style="47" bestFit="1" customWidth="1"/>
    <col min="7" max="7" width="8.7109375" style="47" customWidth="1"/>
    <col min="8" max="8" width="8.00390625" style="47" customWidth="1"/>
    <col min="9" max="9" width="9.28125" style="47" customWidth="1"/>
    <col min="10" max="10" width="14.00390625" style="47" customWidth="1"/>
    <col min="11" max="11" width="11.7109375" style="47" customWidth="1"/>
    <col min="12" max="12" width="9.7109375" style="47" customWidth="1"/>
    <col min="13" max="16384" width="11.421875" style="47" customWidth="1"/>
  </cols>
  <sheetData>
    <row r="1" spans="1:12" s="2" customFormat="1" ht="21" thickBot="1">
      <c r="A1" s="1" t="s">
        <v>153</v>
      </c>
      <c r="K1" s="3">
        <f>pupille_oculaire</f>
        <v>6</v>
      </c>
      <c r="L1" s="3">
        <f>Grossissement_resolvant</f>
        <v>152.27651094224305</v>
      </c>
    </row>
    <row r="2" spans="1:12" s="4" customFormat="1" ht="28.5" customHeight="1" thickBot="1">
      <c r="A2" s="245" t="s">
        <v>0</v>
      </c>
      <c r="B2" s="247" t="s">
        <v>1</v>
      </c>
      <c r="C2" s="248"/>
      <c r="D2" s="248"/>
      <c r="E2" s="248"/>
      <c r="F2" s="248"/>
      <c r="G2" s="248"/>
      <c r="H2" s="248"/>
      <c r="I2" s="249"/>
      <c r="J2" s="236" t="s">
        <v>74</v>
      </c>
      <c r="K2" s="237"/>
      <c r="L2" s="238"/>
    </row>
    <row r="3" spans="1:12" s="8" customFormat="1" ht="44.25" customHeight="1" thickBot="1">
      <c r="A3" s="246"/>
      <c r="B3" s="5" t="s">
        <v>2</v>
      </c>
      <c r="C3" s="6" t="s">
        <v>3</v>
      </c>
      <c r="D3" s="6" t="s">
        <v>67</v>
      </c>
      <c r="E3" s="6" t="s">
        <v>139</v>
      </c>
      <c r="F3" s="74" t="s">
        <v>63</v>
      </c>
      <c r="G3" s="74" t="s">
        <v>127</v>
      </c>
      <c r="H3" s="74" t="s">
        <v>89</v>
      </c>
      <c r="I3" s="7" t="s">
        <v>88</v>
      </c>
      <c r="J3" s="5" t="s">
        <v>4</v>
      </c>
      <c r="K3" s="6" t="s">
        <v>5</v>
      </c>
      <c r="L3" s="7" t="s">
        <v>6</v>
      </c>
    </row>
    <row r="4" spans="1:12" s="4" customFormat="1" ht="12.75">
      <c r="A4" s="134" t="s">
        <v>192</v>
      </c>
      <c r="B4" s="95">
        <v>20</v>
      </c>
      <c r="C4" s="96">
        <v>52</v>
      </c>
      <c r="D4" s="97" t="s">
        <v>66</v>
      </c>
      <c r="E4" s="98"/>
      <c r="F4" s="98">
        <v>4</v>
      </c>
      <c r="G4" s="98">
        <v>2</v>
      </c>
      <c r="H4" s="98"/>
      <c r="I4" s="98"/>
      <c r="J4" s="99">
        <f aca="true" t="shared" si="0" ref="J4:J51">foc_objectif/B4</f>
        <v>74.6</v>
      </c>
      <c r="K4" s="100">
        <f aca="true" t="shared" si="1" ref="K4:K47">C4/J4</f>
        <v>0.6970509383378016</v>
      </c>
      <c r="L4" s="145">
        <f aca="true" t="shared" si="2" ref="L4:L51">B4/FD_objectif</f>
        <v>4.075067024128686</v>
      </c>
    </row>
    <row r="5" spans="1:12" s="4" customFormat="1" ht="12.75">
      <c r="A5" s="134" t="s">
        <v>192</v>
      </c>
      <c r="B5" s="95">
        <v>26</v>
      </c>
      <c r="C5" s="96">
        <v>52</v>
      </c>
      <c r="D5" s="97" t="s">
        <v>66</v>
      </c>
      <c r="E5" s="98"/>
      <c r="F5" s="98">
        <v>4</v>
      </c>
      <c r="G5" s="98">
        <v>2</v>
      </c>
      <c r="H5" s="98"/>
      <c r="I5" s="98"/>
      <c r="J5" s="99">
        <f t="shared" si="0"/>
        <v>57.38461538461539</v>
      </c>
      <c r="K5" s="100">
        <f t="shared" si="1"/>
        <v>0.906166219839142</v>
      </c>
      <c r="L5" s="145">
        <f t="shared" si="2"/>
        <v>5.297587131367292</v>
      </c>
    </row>
    <row r="6" spans="1:12" s="4" customFormat="1" ht="12.75">
      <c r="A6" s="134" t="s">
        <v>192</v>
      </c>
      <c r="B6" s="95">
        <v>32</v>
      </c>
      <c r="C6" s="96">
        <v>52</v>
      </c>
      <c r="D6" s="97" t="s">
        <v>66</v>
      </c>
      <c r="E6" s="98"/>
      <c r="F6" s="98">
        <v>4</v>
      </c>
      <c r="G6" s="98">
        <v>2</v>
      </c>
      <c r="H6" s="98"/>
      <c r="I6" s="98"/>
      <c r="J6" s="99">
        <f t="shared" si="0"/>
        <v>46.625</v>
      </c>
      <c r="K6" s="100">
        <f t="shared" si="1"/>
        <v>1.1152815013404827</v>
      </c>
      <c r="L6" s="145">
        <f t="shared" si="2"/>
        <v>6.520107238605898</v>
      </c>
    </row>
    <row r="7" spans="1:12" s="4" customFormat="1" ht="12.75">
      <c r="A7" s="134" t="s">
        <v>192</v>
      </c>
      <c r="B7" s="95">
        <v>40</v>
      </c>
      <c r="C7" s="96">
        <v>52</v>
      </c>
      <c r="D7" s="97" t="s">
        <v>66</v>
      </c>
      <c r="E7" s="98"/>
      <c r="F7" s="98">
        <v>4</v>
      </c>
      <c r="G7" s="98">
        <v>2</v>
      </c>
      <c r="H7" s="98"/>
      <c r="I7" s="98"/>
      <c r="J7" s="99">
        <f t="shared" si="0"/>
        <v>37.3</v>
      </c>
      <c r="K7" s="100">
        <f t="shared" si="1"/>
        <v>1.3941018766756033</v>
      </c>
      <c r="L7" s="145">
        <f t="shared" si="2"/>
        <v>8.150134048257373</v>
      </c>
    </row>
    <row r="8" spans="1:12" s="4" customFormat="1" ht="13.5" thickBot="1">
      <c r="A8" s="142" t="s">
        <v>192</v>
      </c>
      <c r="B8" s="136">
        <v>56</v>
      </c>
      <c r="C8" s="137">
        <v>52</v>
      </c>
      <c r="D8" s="138">
        <v>2</v>
      </c>
      <c r="E8" s="139"/>
      <c r="F8" s="139">
        <v>4</v>
      </c>
      <c r="G8" s="139">
        <v>2</v>
      </c>
      <c r="H8" s="139"/>
      <c r="I8" s="139"/>
      <c r="J8" s="140">
        <f t="shared" si="0"/>
        <v>26.642857142857142</v>
      </c>
      <c r="K8" s="141">
        <f t="shared" si="1"/>
        <v>1.9517426273458445</v>
      </c>
      <c r="L8" s="159">
        <f t="shared" si="2"/>
        <v>11.410187667560322</v>
      </c>
    </row>
    <row r="9" spans="1:12" s="4" customFormat="1" ht="12.75">
      <c r="A9" s="86" t="s">
        <v>159</v>
      </c>
      <c r="B9" s="87">
        <v>6.4</v>
      </c>
      <c r="C9" s="88">
        <v>52</v>
      </c>
      <c r="D9" s="89" t="s">
        <v>66</v>
      </c>
      <c r="E9" s="90"/>
      <c r="F9" s="90"/>
      <c r="G9" s="90"/>
      <c r="H9" s="90"/>
      <c r="I9" s="90"/>
      <c r="J9" s="91">
        <f t="shared" si="0"/>
        <v>233.125</v>
      </c>
      <c r="K9" s="92">
        <f t="shared" si="1"/>
        <v>0.2230563002680965</v>
      </c>
      <c r="L9" s="143">
        <f t="shared" si="2"/>
        <v>1.3040214477211798</v>
      </c>
    </row>
    <row r="10" spans="1:12" s="144" customFormat="1" ht="12.75">
      <c r="A10" s="134" t="s">
        <v>159</v>
      </c>
      <c r="B10" s="95">
        <v>9.7</v>
      </c>
      <c r="C10" s="96">
        <v>52</v>
      </c>
      <c r="D10" s="97" t="s">
        <v>66</v>
      </c>
      <c r="E10" s="98"/>
      <c r="F10" s="98"/>
      <c r="G10" s="98"/>
      <c r="H10" s="98"/>
      <c r="I10" s="98"/>
      <c r="J10" s="99">
        <f t="shared" si="0"/>
        <v>153.81443298969074</v>
      </c>
      <c r="K10" s="100">
        <f t="shared" si="1"/>
        <v>0.3380697050938337</v>
      </c>
      <c r="L10" s="145">
        <f t="shared" si="2"/>
        <v>1.9764075067024127</v>
      </c>
    </row>
    <row r="11" spans="1:12" s="144" customFormat="1" ht="12.75">
      <c r="A11" s="134" t="s">
        <v>159</v>
      </c>
      <c r="B11" s="95">
        <v>12.4</v>
      </c>
      <c r="C11" s="96">
        <v>52</v>
      </c>
      <c r="D11" s="97" t="s">
        <v>66</v>
      </c>
      <c r="E11" s="98"/>
      <c r="F11" s="98"/>
      <c r="G11" s="98"/>
      <c r="H11" s="98"/>
      <c r="I11" s="98"/>
      <c r="J11" s="99">
        <f t="shared" si="0"/>
        <v>120.32258064516128</v>
      </c>
      <c r="K11" s="100">
        <f t="shared" si="1"/>
        <v>0.43217158176943704</v>
      </c>
      <c r="L11" s="145">
        <f t="shared" si="2"/>
        <v>2.5265415549597856</v>
      </c>
    </row>
    <row r="12" spans="1:12" s="144" customFormat="1" ht="12.75">
      <c r="A12" s="134" t="s">
        <v>159</v>
      </c>
      <c r="B12" s="95">
        <v>15</v>
      </c>
      <c r="C12" s="96">
        <v>52</v>
      </c>
      <c r="D12" s="97" t="s">
        <v>66</v>
      </c>
      <c r="E12" s="98"/>
      <c r="F12" s="98"/>
      <c r="G12" s="98"/>
      <c r="H12" s="98"/>
      <c r="I12" s="98"/>
      <c r="J12" s="99">
        <f t="shared" si="0"/>
        <v>99.46666666666667</v>
      </c>
      <c r="K12" s="100">
        <f t="shared" si="1"/>
        <v>0.5227882037533512</v>
      </c>
      <c r="L12" s="145">
        <f t="shared" si="2"/>
        <v>3.0563002680965146</v>
      </c>
    </row>
    <row r="13" spans="1:12" s="144" customFormat="1" ht="12.75">
      <c r="A13" s="134" t="s">
        <v>159</v>
      </c>
      <c r="B13" s="95">
        <v>20</v>
      </c>
      <c r="C13" s="96">
        <v>52</v>
      </c>
      <c r="D13" s="97" t="s">
        <v>66</v>
      </c>
      <c r="E13" s="98"/>
      <c r="F13" s="98"/>
      <c r="G13" s="98"/>
      <c r="H13" s="98"/>
      <c r="I13" s="98"/>
      <c r="J13" s="99">
        <f t="shared" si="0"/>
        <v>74.6</v>
      </c>
      <c r="K13" s="100">
        <f t="shared" si="1"/>
        <v>0.6970509383378016</v>
      </c>
      <c r="L13" s="145">
        <f t="shared" si="2"/>
        <v>4.075067024128686</v>
      </c>
    </row>
    <row r="14" spans="1:12" s="144" customFormat="1" ht="12.75">
      <c r="A14" s="134" t="s">
        <v>159</v>
      </c>
      <c r="B14" s="95">
        <v>26</v>
      </c>
      <c r="C14" s="96">
        <v>52</v>
      </c>
      <c r="D14" s="97" t="s">
        <v>66</v>
      </c>
      <c r="E14" s="98"/>
      <c r="F14" s="98"/>
      <c r="G14" s="98"/>
      <c r="H14" s="98"/>
      <c r="I14" s="98"/>
      <c r="J14" s="99">
        <f t="shared" si="0"/>
        <v>57.38461538461539</v>
      </c>
      <c r="K14" s="100">
        <f t="shared" si="1"/>
        <v>0.906166219839142</v>
      </c>
      <c r="L14" s="145">
        <f t="shared" si="2"/>
        <v>5.297587131367292</v>
      </c>
    </row>
    <row r="15" spans="1:12" s="144" customFormat="1" ht="12.75">
      <c r="A15" s="134" t="s">
        <v>159</v>
      </c>
      <c r="B15" s="95">
        <v>32</v>
      </c>
      <c r="C15" s="96">
        <v>52</v>
      </c>
      <c r="D15" s="97" t="s">
        <v>66</v>
      </c>
      <c r="E15" s="98"/>
      <c r="F15" s="98"/>
      <c r="G15" s="98"/>
      <c r="H15" s="98"/>
      <c r="I15" s="98"/>
      <c r="J15" s="99">
        <f t="shared" si="0"/>
        <v>46.625</v>
      </c>
      <c r="K15" s="100">
        <f t="shared" si="1"/>
        <v>1.1152815013404827</v>
      </c>
      <c r="L15" s="145">
        <f t="shared" si="2"/>
        <v>6.520107238605898</v>
      </c>
    </row>
    <row r="16" spans="1:12" s="144" customFormat="1" ht="12.75">
      <c r="A16" s="134" t="s">
        <v>159</v>
      </c>
      <c r="B16" s="161">
        <v>40</v>
      </c>
      <c r="C16" s="96">
        <v>52</v>
      </c>
      <c r="D16" s="162" t="s">
        <v>66</v>
      </c>
      <c r="E16" s="163"/>
      <c r="F16" s="98"/>
      <c r="G16" s="163"/>
      <c r="H16" s="163"/>
      <c r="I16" s="163"/>
      <c r="J16" s="99">
        <f t="shared" si="0"/>
        <v>37.3</v>
      </c>
      <c r="K16" s="100">
        <f t="shared" si="1"/>
        <v>1.3941018766756033</v>
      </c>
      <c r="L16" s="145">
        <f t="shared" si="2"/>
        <v>8.150134048257373</v>
      </c>
    </row>
    <row r="17" spans="1:12" s="144" customFormat="1" ht="13.5" thickBot="1">
      <c r="A17" s="24" t="s">
        <v>159</v>
      </c>
      <c r="B17" s="171">
        <v>56</v>
      </c>
      <c r="C17" s="18">
        <v>52</v>
      </c>
      <c r="D17" s="173">
        <v>2</v>
      </c>
      <c r="E17" s="174"/>
      <c r="F17" s="20"/>
      <c r="G17" s="174"/>
      <c r="H17" s="174"/>
      <c r="I17" s="174"/>
      <c r="J17" s="21">
        <f t="shared" si="0"/>
        <v>26.642857142857142</v>
      </c>
      <c r="K17" s="22">
        <f t="shared" si="1"/>
        <v>1.9517426273458445</v>
      </c>
      <c r="L17" s="23">
        <f t="shared" si="2"/>
        <v>11.410187667560322</v>
      </c>
    </row>
    <row r="18" spans="1:12" s="4" customFormat="1" ht="12.75">
      <c r="A18" s="86" t="s">
        <v>191</v>
      </c>
      <c r="B18" s="10">
        <v>15</v>
      </c>
      <c r="C18" s="11">
        <v>70</v>
      </c>
      <c r="D18" s="12" t="s">
        <v>66</v>
      </c>
      <c r="E18" s="13"/>
      <c r="F18" s="13">
        <v>5</v>
      </c>
      <c r="G18" s="13">
        <v>3</v>
      </c>
      <c r="H18" s="13"/>
      <c r="I18" s="13"/>
      <c r="J18" s="14">
        <f t="shared" si="0"/>
        <v>99.46666666666667</v>
      </c>
      <c r="K18" s="15">
        <f t="shared" si="1"/>
        <v>0.7037533512064343</v>
      </c>
      <c r="L18" s="38">
        <f t="shared" si="2"/>
        <v>3.0563002680965146</v>
      </c>
    </row>
    <row r="19" spans="1:12" s="4" customFormat="1" ht="12.75">
      <c r="A19" s="24" t="s">
        <v>191</v>
      </c>
      <c r="B19" s="17">
        <v>20</v>
      </c>
      <c r="C19" s="18">
        <v>70</v>
      </c>
      <c r="D19" s="19" t="s">
        <v>66</v>
      </c>
      <c r="E19" s="20"/>
      <c r="F19" s="20">
        <v>5</v>
      </c>
      <c r="G19" s="20">
        <v>3</v>
      </c>
      <c r="H19" s="20"/>
      <c r="I19" s="20"/>
      <c r="J19" s="21">
        <f t="shared" si="0"/>
        <v>74.6</v>
      </c>
      <c r="K19" s="22">
        <f t="shared" si="1"/>
        <v>0.9383378016085792</v>
      </c>
      <c r="L19" s="23">
        <f t="shared" si="2"/>
        <v>4.075067024128686</v>
      </c>
    </row>
    <row r="20" spans="1:12" s="4" customFormat="1" ht="12.75">
      <c r="A20" s="24" t="s">
        <v>191</v>
      </c>
      <c r="B20" s="17">
        <v>26</v>
      </c>
      <c r="C20" s="103">
        <v>70</v>
      </c>
      <c r="D20" s="19">
        <v>2</v>
      </c>
      <c r="E20" s="20"/>
      <c r="F20" s="20">
        <v>5</v>
      </c>
      <c r="G20" s="20">
        <v>3</v>
      </c>
      <c r="H20" s="20"/>
      <c r="I20" s="20"/>
      <c r="J20" s="21">
        <f t="shared" si="0"/>
        <v>57.38461538461539</v>
      </c>
      <c r="K20" s="22">
        <f t="shared" si="1"/>
        <v>1.2198391420911527</v>
      </c>
      <c r="L20" s="23">
        <f t="shared" si="2"/>
        <v>5.297587131367292</v>
      </c>
    </row>
    <row r="21" spans="1:12" s="4" customFormat="1" ht="12.75">
      <c r="A21" s="24" t="s">
        <v>191</v>
      </c>
      <c r="B21" s="17">
        <v>30</v>
      </c>
      <c r="C21" s="18">
        <v>70</v>
      </c>
      <c r="D21" s="19">
        <v>2</v>
      </c>
      <c r="E21" s="20"/>
      <c r="F21" s="20">
        <v>5</v>
      </c>
      <c r="G21" s="20">
        <v>3</v>
      </c>
      <c r="H21" s="20"/>
      <c r="I21" s="20"/>
      <c r="J21" s="21">
        <f t="shared" si="0"/>
        <v>49.733333333333334</v>
      </c>
      <c r="K21" s="22">
        <f t="shared" si="1"/>
        <v>1.4075067024128687</v>
      </c>
      <c r="L21" s="23">
        <f t="shared" si="2"/>
        <v>6.112600536193029</v>
      </c>
    </row>
    <row r="22" spans="1:12" s="4" customFormat="1" ht="13.5" thickBot="1">
      <c r="A22" s="39" t="s">
        <v>191</v>
      </c>
      <c r="B22" s="40">
        <v>36</v>
      </c>
      <c r="C22" s="206">
        <v>70</v>
      </c>
      <c r="D22" s="42">
        <v>2</v>
      </c>
      <c r="E22" s="43"/>
      <c r="F22" s="43">
        <v>5</v>
      </c>
      <c r="G22" s="43">
        <v>3</v>
      </c>
      <c r="H22" s="43"/>
      <c r="I22" s="43"/>
      <c r="J22" s="44">
        <f t="shared" si="0"/>
        <v>41.44444444444444</v>
      </c>
      <c r="K22" s="45">
        <f t="shared" si="1"/>
        <v>1.6890080428954424</v>
      </c>
      <c r="L22" s="46">
        <f t="shared" si="2"/>
        <v>7.335120643431635</v>
      </c>
    </row>
    <row r="23" spans="1:12" s="4" customFormat="1" ht="12.75">
      <c r="A23" s="123" t="s">
        <v>176</v>
      </c>
      <c r="B23" s="115">
        <v>5.5</v>
      </c>
      <c r="C23" s="116">
        <v>60</v>
      </c>
      <c r="D23" s="117" t="s">
        <v>66</v>
      </c>
      <c r="E23" s="118"/>
      <c r="F23" s="118">
        <v>5</v>
      </c>
      <c r="G23" s="226"/>
      <c r="H23" s="118"/>
      <c r="I23" s="118"/>
      <c r="J23" s="119">
        <f t="shared" si="0"/>
        <v>271.27272727272725</v>
      </c>
      <c r="K23" s="120">
        <f t="shared" si="1"/>
        <v>0.22117962466487937</v>
      </c>
      <c r="L23" s="121">
        <f t="shared" si="2"/>
        <v>1.1206434316353888</v>
      </c>
    </row>
    <row r="24" spans="1:12" s="4" customFormat="1" ht="12.75">
      <c r="A24" s="24" t="s">
        <v>176</v>
      </c>
      <c r="B24" s="17">
        <v>9</v>
      </c>
      <c r="C24" s="18">
        <v>60</v>
      </c>
      <c r="D24" s="19" t="s">
        <v>66</v>
      </c>
      <c r="E24" s="20"/>
      <c r="F24" s="20">
        <v>5</v>
      </c>
      <c r="G24" s="20"/>
      <c r="H24" s="20"/>
      <c r="I24" s="20"/>
      <c r="J24" s="21">
        <f t="shared" si="0"/>
        <v>165.77777777777777</v>
      </c>
      <c r="K24" s="22">
        <f t="shared" si="1"/>
        <v>0.36193029490616624</v>
      </c>
      <c r="L24" s="23">
        <f t="shared" si="2"/>
        <v>1.8337801608579087</v>
      </c>
    </row>
    <row r="25" spans="1:12" s="4" customFormat="1" ht="12.75">
      <c r="A25" s="24" t="s">
        <v>176</v>
      </c>
      <c r="B25" s="17">
        <v>14</v>
      </c>
      <c r="C25" s="18">
        <v>60</v>
      </c>
      <c r="D25" s="19" t="s">
        <v>66</v>
      </c>
      <c r="E25" s="20"/>
      <c r="F25" s="20">
        <v>5</v>
      </c>
      <c r="G25" s="20"/>
      <c r="H25" s="20"/>
      <c r="I25" s="20"/>
      <c r="J25" s="21">
        <f t="shared" si="0"/>
        <v>106.57142857142857</v>
      </c>
      <c r="K25" s="22">
        <f t="shared" si="1"/>
        <v>0.5630026809651475</v>
      </c>
      <c r="L25" s="23">
        <f t="shared" si="2"/>
        <v>2.8525469168900806</v>
      </c>
    </row>
    <row r="26" spans="1:12" s="4" customFormat="1" ht="12.75">
      <c r="A26" s="24" t="s">
        <v>176</v>
      </c>
      <c r="B26" s="17">
        <v>20</v>
      </c>
      <c r="C26" s="18">
        <v>60</v>
      </c>
      <c r="D26" s="19" t="s">
        <v>66</v>
      </c>
      <c r="E26" s="20"/>
      <c r="F26" s="20">
        <v>5</v>
      </c>
      <c r="G26" s="20"/>
      <c r="H26" s="20"/>
      <c r="I26" s="20"/>
      <c r="J26" s="21">
        <f t="shared" si="0"/>
        <v>74.6</v>
      </c>
      <c r="K26" s="22">
        <f t="shared" si="1"/>
        <v>0.804289544235925</v>
      </c>
      <c r="L26" s="23">
        <f t="shared" si="2"/>
        <v>4.075067024128686</v>
      </c>
    </row>
    <row r="27" spans="1:12" s="4" customFormat="1" ht="12.75">
      <c r="A27" s="24" t="s">
        <v>176</v>
      </c>
      <c r="B27" s="17">
        <v>26</v>
      </c>
      <c r="C27" s="18">
        <v>60</v>
      </c>
      <c r="D27" s="19" t="s">
        <v>66</v>
      </c>
      <c r="E27" s="20"/>
      <c r="F27" s="20">
        <v>5</v>
      </c>
      <c r="G27" s="20"/>
      <c r="H27" s="20"/>
      <c r="I27" s="20"/>
      <c r="J27" s="21">
        <f t="shared" si="0"/>
        <v>57.38461538461539</v>
      </c>
      <c r="K27" s="22">
        <f t="shared" si="1"/>
        <v>1.0455764075067024</v>
      </c>
      <c r="L27" s="23">
        <f t="shared" si="2"/>
        <v>5.297587131367292</v>
      </c>
    </row>
    <row r="28" spans="1:12" s="4" customFormat="1" ht="12.75">
      <c r="A28" s="25" t="s">
        <v>176</v>
      </c>
      <c r="B28" s="26">
        <v>32</v>
      </c>
      <c r="C28" s="18">
        <v>60</v>
      </c>
      <c r="D28" s="28">
        <v>2</v>
      </c>
      <c r="E28" s="29"/>
      <c r="F28" s="29">
        <v>5</v>
      </c>
      <c r="G28" s="29"/>
      <c r="H28" s="29"/>
      <c r="I28" s="29"/>
      <c r="J28" s="30">
        <f t="shared" si="0"/>
        <v>46.625</v>
      </c>
      <c r="K28" s="31">
        <f t="shared" si="1"/>
        <v>1.2868632707774799</v>
      </c>
      <c r="L28" s="122">
        <f t="shared" si="2"/>
        <v>6.520107238605898</v>
      </c>
    </row>
    <row r="29" spans="1:12" s="4" customFormat="1" ht="13.5" thickBot="1">
      <c r="A29" s="39" t="s">
        <v>176</v>
      </c>
      <c r="B29" s="40">
        <v>40</v>
      </c>
      <c r="C29" s="41">
        <v>60</v>
      </c>
      <c r="D29" s="42">
        <v>2</v>
      </c>
      <c r="E29" s="43"/>
      <c r="F29" s="43">
        <v>5</v>
      </c>
      <c r="G29" s="43"/>
      <c r="H29" s="43"/>
      <c r="I29" s="43"/>
      <c r="J29" s="44">
        <f t="shared" si="0"/>
        <v>37.3</v>
      </c>
      <c r="K29" s="45">
        <f t="shared" si="1"/>
        <v>1.60857908847185</v>
      </c>
      <c r="L29" s="46">
        <f t="shared" si="2"/>
        <v>8.150134048257373</v>
      </c>
    </row>
    <row r="30" spans="1:12" s="4" customFormat="1" ht="12.75">
      <c r="A30" s="86" t="s">
        <v>190</v>
      </c>
      <c r="B30" s="10">
        <v>6.5</v>
      </c>
      <c r="C30" s="11">
        <v>60</v>
      </c>
      <c r="D30" s="12" t="s">
        <v>66</v>
      </c>
      <c r="E30" s="13"/>
      <c r="F30" s="13"/>
      <c r="G30" s="13"/>
      <c r="H30" s="13">
        <v>17</v>
      </c>
      <c r="I30" s="13"/>
      <c r="J30" s="14">
        <f t="shared" si="0"/>
        <v>229.53846153846155</v>
      </c>
      <c r="K30" s="15">
        <f t="shared" si="1"/>
        <v>0.2613941018766756</v>
      </c>
      <c r="L30" s="38">
        <f t="shared" si="2"/>
        <v>1.324396782841823</v>
      </c>
    </row>
    <row r="31" spans="1:12" s="4" customFormat="1" ht="12.75">
      <c r="A31" s="24" t="s">
        <v>190</v>
      </c>
      <c r="B31" s="17">
        <v>9</v>
      </c>
      <c r="C31" s="18">
        <v>60</v>
      </c>
      <c r="D31" s="19" t="s">
        <v>66</v>
      </c>
      <c r="E31" s="20"/>
      <c r="F31" s="20"/>
      <c r="G31" s="20"/>
      <c r="H31" s="20">
        <v>17</v>
      </c>
      <c r="I31" s="20"/>
      <c r="J31" s="21">
        <f t="shared" si="0"/>
        <v>165.77777777777777</v>
      </c>
      <c r="K31" s="22">
        <f t="shared" si="1"/>
        <v>0.36193029490616624</v>
      </c>
      <c r="L31" s="23">
        <f t="shared" si="2"/>
        <v>1.8337801608579087</v>
      </c>
    </row>
    <row r="32" spans="1:12" s="4" customFormat="1" ht="12.75">
      <c r="A32" s="24" t="s">
        <v>190</v>
      </c>
      <c r="B32" s="17">
        <v>12</v>
      </c>
      <c r="C32" s="103">
        <v>60</v>
      </c>
      <c r="D32" s="19" t="s">
        <v>66</v>
      </c>
      <c r="E32" s="20"/>
      <c r="F32" s="20"/>
      <c r="G32" s="20"/>
      <c r="H32" s="20">
        <v>17</v>
      </c>
      <c r="I32" s="20"/>
      <c r="J32" s="21">
        <f t="shared" si="0"/>
        <v>124.33333333333333</v>
      </c>
      <c r="K32" s="22">
        <f t="shared" si="1"/>
        <v>0.482573726541555</v>
      </c>
      <c r="L32" s="23">
        <f t="shared" si="2"/>
        <v>2.4450402144772116</v>
      </c>
    </row>
    <row r="33" spans="1:12" s="4" customFormat="1" ht="12.75">
      <c r="A33" s="24" t="s">
        <v>190</v>
      </c>
      <c r="B33" s="17">
        <v>18</v>
      </c>
      <c r="C33" s="18">
        <v>60</v>
      </c>
      <c r="D33" s="19" t="s">
        <v>66</v>
      </c>
      <c r="E33" s="20"/>
      <c r="F33" s="20"/>
      <c r="G33" s="20"/>
      <c r="H33" s="20">
        <v>17</v>
      </c>
      <c r="I33" s="20"/>
      <c r="J33" s="21">
        <f t="shared" si="0"/>
        <v>82.88888888888889</v>
      </c>
      <c r="K33" s="22">
        <f t="shared" si="1"/>
        <v>0.7238605898123325</v>
      </c>
      <c r="L33" s="23">
        <f t="shared" si="2"/>
        <v>3.6675603217158175</v>
      </c>
    </row>
    <row r="34" spans="1:12" s="4" customFormat="1" ht="13.5" thickBot="1">
      <c r="A34" s="39" t="s">
        <v>190</v>
      </c>
      <c r="B34" s="40">
        <v>25</v>
      </c>
      <c r="C34" s="206">
        <v>60</v>
      </c>
      <c r="D34" s="42" t="s">
        <v>66</v>
      </c>
      <c r="E34" s="43"/>
      <c r="F34" s="43"/>
      <c r="G34" s="43"/>
      <c r="H34" s="43">
        <v>17</v>
      </c>
      <c r="I34" s="43"/>
      <c r="J34" s="44">
        <f t="shared" si="0"/>
        <v>59.68</v>
      </c>
      <c r="K34" s="45">
        <f t="shared" si="1"/>
        <v>1.0053619302949062</v>
      </c>
      <c r="L34" s="46">
        <f t="shared" si="2"/>
        <v>5.093833780160858</v>
      </c>
    </row>
    <row r="35" spans="1:12" s="4" customFormat="1" ht="12.75">
      <c r="A35" s="94" t="s">
        <v>171</v>
      </c>
      <c r="B35" s="102">
        <v>16</v>
      </c>
      <c r="C35" s="103">
        <v>68</v>
      </c>
      <c r="D35" s="104" t="s">
        <v>66</v>
      </c>
      <c r="E35" s="105"/>
      <c r="F35" s="105">
        <v>6</v>
      </c>
      <c r="G35" s="105"/>
      <c r="H35" s="105"/>
      <c r="I35" s="105"/>
      <c r="J35" s="106">
        <f t="shared" si="0"/>
        <v>93.25</v>
      </c>
      <c r="K35" s="107">
        <f t="shared" si="1"/>
        <v>0.7292225201072386</v>
      </c>
      <c r="L35" s="81">
        <f t="shared" si="2"/>
        <v>3.260053619302949</v>
      </c>
    </row>
    <row r="36" spans="1:12" s="4" customFormat="1" ht="12.75">
      <c r="A36" s="24" t="s">
        <v>171</v>
      </c>
      <c r="B36" s="17">
        <v>20</v>
      </c>
      <c r="C36" s="18">
        <v>68</v>
      </c>
      <c r="D36" s="19" t="s">
        <v>66</v>
      </c>
      <c r="E36" s="20"/>
      <c r="F36" s="20">
        <v>6</v>
      </c>
      <c r="G36" s="20"/>
      <c r="H36" s="20"/>
      <c r="I36" s="20"/>
      <c r="J36" s="21">
        <f t="shared" si="0"/>
        <v>74.6</v>
      </c>
      <c r="K36" s="22">
        <f t="shared" si="1"/>
        <v>0.9115281501340483</v>
      </c>
      <c r="L36" s="23">
        <f t="shared" si="2"/>
        <v>4.075067024128686</v>
      </c>
    </row>
    <row r="37" spans="1:12" s="4" customFormat="1" ht="12.75">
      <c r="A37" s="24" t="s">
        <v>171</v>
      </c>
      <c r="B37" s="17">
        <v>24</v>
      </c>
      <c r="C37" s="103">
        <v>68</v>
      </c>
      <c r="D37" s="19" t="s">
        <v>66</v>
      </c>
      <c r="E37" s="20"/>
      <c r="F37" s="20">
        <v>6</v>
      </c>
      <c r="G37" s="20"/>
      <c r="H37" s="20"/>
      <c r="I37" s="20"/>
      <c r="J37" s="21">
        <f t="shared" si="0"/>
        <v>62.166666666666664</v>
      </c>
      <c r="K37" s="22">
        <f t="shared" si="1"/>
        <v>1.093833780160858</v>
      </c>
      <c r="L37" s="23">
        <f t="shared" si="2"/>
        <v>4.890080428954423</v>
      </c>
    </row>
    <row r="38" spans="1:12" s="4" customFormat="1" ht="12.75">
      <c r="A38" s="24" t="s">
        <v>171</v>
      </c>
      <c r="B38" s="17">
        <v>28</v>
      </c>
      <c r="C38" s="18">
        <v>68</v>
      </c>
      <c r="D38" s="19">
        <v>2</v>
      </c>
      <c r="E38" s="20"/>
      <c r="F38" s="20">
        <v>6</v>
      </c>
      <c r="G38" s="20"/>
      <c r="H38" s="20"/>
      <c r="I38" s="20"/>
      <c r="J38" s="21">
        <f t="shared" si="0"/>
        <v>53.285714285714285</v>
      </c>
      <c r="K38" s="22">
        <f t="shared" si="1"/>
        <v>1.2761394101876675</v>
      </c>
      <c r="L38" s="23">
        <f t="shared" si="2"/>
        <v>5.705093833780161</v>
      </c>
    </row>
    <row r="39" spans="1:12" s="4" customFormat="1" ht="12.75">
      <c r="A39" s="24" t="s">
        <v>171</v>
      </c>
      <c r="B39" s="17">
        <v>34</v>
      </c>
      <c r="C39" s="103">
        <v>68</v>
      </c>
      <c r="D39" s="19">
        <v>2</v>
      </c>
      <c r="E39" s="20"/>
      <c r="F39" s="20">
        <v>6</v>
      </c>
      <c r="G39" s="20"/>
      <c r="H39" s="20"/>
      <c r="I39" s="20"/>
      <c r="J39" s="21">
        <f t="shared" si="0"/>
        <v>43.88235294117647</v>
      </c>
      <c r="K39" s="22">
        <f t="shared" si="1"/>
        <v>1.549597855227882</v>
      </c>
      <c r="L39" s="23">
        <f t="shared" si="2"/>
        <v>6.927613941018767</v>
      </c>
    </row>
    <row r="40" spans="1:12" s="4" customFormat="1" ht="13.5" thickBot="1">
      <c r="A40" s="24" t="s">
        <v>171</v>
      </c>
      <c r="B40" s="17">
        <v>40</v>
      </c>
      <c r="C40" s="18">
        <v>68</v>
      </c>
      <c r="D40" s="19">
        <v>2</v>
      </c>
      <c r="E40" s="20"/>
      <c r="F40" s="20">
        <v>6</v>
      </c>
      <c r="G40" s="20"/>
      <c r="H40" s="20"/>
      <c r="I40" s="20"/>
      <c r="J40" s="21">
        <f t="shared" si="0"/>
        <v>37.3</v>
      </c>
      <c r="K40" s="22">
        <f t="shared" si="1"/>
        <v>1.8230563002680966</v>
      </c>
      <c r="L40" s="23">
        <f t="shared" si="2"/>
        <v>8.150134048257373</v>
      </c>
    </row>
    <row r="41" spans="1:12" s="144" customFormat="1" ht="12.75">
      <c r="A41" s="86" t="s">
        <v>152</v>
      </c>
      <c r="B41" s="87">
        <v>4.7</v>
      </c>
      <c r="C41" s="88">
        <v>82</v>
      </c>
      <c r="D41" s="89" t="s">
        <v>66</v>
      </c>
      <c r="E41" s="90"/>
      <c r="F41" s="90">
        <v>7</v>
      </c>
      <c r="G41" s="90"/>
      <c r="H41" s="90"/>
      <c r="I41" s="90"/>
      <c r="J41" s="91">
        <f t="shared" si="0"/>
        <v>317.4468085106383</v>
      </c>
      <c r="K41" s="92">
        <f t="shared" si="1"/>
        <v>0.25831099195710455</v>
      </c>
      <c r="L41" s="143">
        <f t="shared" si="2"/>
        <v>0.9576407506702413</v>
      </c>
    </row>
    <row r="42" spans="1:12" s="144" customFormat="1" ht="12.75">
      <c r="A42" s="134" t="s">
        <v>152</v>
      </c>
      <c r="B42" s="95">
        <v>6.7</v>
      </c>
      <c r="C42" s="96">
        <v>82</v>
      </c>
      <c r="D42" s="97" t="s">
        <v>66</v>
      </c>
      <c r="E42" s="98"/>
      <c r="F42" s="98">
        <v>7</v>
      </c>
      <c r="G42" s="98"/>
      <c r="H42" s="98"/>
      <c r="I42" s="98"/>
      <c r="J42" s="99">
        <f t="shared" si="0"/>
        <v>222.6865671641791</v>
      </c>
      <c r="K42" s="100">
        <f t="shared" si="1"/>
        <v>0.368230563002681</v>
      </c>
      <c r="L42" s="145">
        <f t="shared" si="2"/>
        <v>1.36514745308311</v>
      </c>
    </row>
    <row r="43" spans="1:12" s="144" customFormat="1" ht="12.75">
      <c r="A43" s="134" t="s">
        <v>152</v>
      </c>
      <c r="B43" s="95">
        <v>8.8</v>
      </c>
      <c r="C43" s="96">
        <v>82</v>
      </c>
      <c r="D43" s="97" t="s">
        <v>66</v>
      </c>
      <c r="E43" s="98"/>
      <c r="F43" s="98">
        <v>7</v>
      </c>
      <c r="G43" s="98"/>
      <c r="H43" s="98"/>
      <c r="I43" s="98"/>
      <c r="J43" s="99">
        <f t="shared" si="0"/>
        <v>169.54545454545453</v>
      </c>
      <c r="K43" s="100">
        <f t="shared" si="1"/>
        <v>0.48364611260053625</v>
      </c>
      <c r="L43" s="145">
        <f t="shared" si="2"/>
        <v>1.7930294906166222</v>
      </c>
    </row>
    <row r="44" spans="1:12" s="144" customFormat="1" ht="12.75">
      <c r="A44" s="134" t="s">
        <v>152</v>
      </c>
      <c r="B44" s="95">
        <v>14</v>
      </c>
      <c r="C44" s="96">
        <v>82</v>
      </c>
      <c r="D44" s="97" t="s">
        <v>66</v>
      </c>
      <c r="E44" s="98"/>
      <c r="F44" s="98">
        <v>7</v>
      </c>
      <c r="G44" s="98"/>
      <c r="H44" s="98"/>
      <c r="I44" s="98"/>
      <c r="J44" s="99">
        <f t="shared" si="0"/>
        <v>106.57142857142857</v>
      </c>
      <c r="K44" s="100">
        <f t="shared" si="1"/>
        <v>0.7694369973190349</v>
      </c>
      <c r="L44" s="145">
        <f t="shared" si="2"/>
        <v>2.8525469168900806</v>
      </c>
    </row>
    <row r="45" spans="1:12" s="144" customFormat="1" ht="12.75">
      <c r="A45" s="134" t="s">
        <v>152</v>
      </c>
      <c r="B45" s="95">
        <v>18</v>
      </c>
      <c r="C45" s="96">
        <v>82</v>
      </c>
      <c r="D45" s="97" t="s">
        <v>66</v>
      </c>
      <c r="E45" s="98"/>
      <c r="F45" s="98">
        <v>7</v>
      </c>
      <c r="G45" s="98"/>
      <c r="H45" s="98"/>
      <c r="I45" s="98"/>
      <c r="J45" s="99">
        <f t="shared" si="0"/>
        <v>82.88888888888889</v>
      </c>
      <c r="K45" s="100">
        <f t="shared" si="1"/>
        <v>0.9892761394101877</v>
      </c>
      <c r="L45" s="145">
        <f t="shared" si="2"/>
        <v>3.6675603217158175</v>
      </c>
    </row>
    <row r="46" spans="1:12" s="144" customFormat="1" ht="12.75">
      <c r="A46" s="134" t="s">
        <v>152</v>
      </c>
      <c r="B46" s="95">
        <v>24</v>
      </c>
      <c r="C46" s="96">
        <v>82</v>
      </c>
      <c r="D46" s="97">
        <v>2</v>
      </c>
      <c r="E46" s="98"/>
      <c r="F46" s="98">
        <v>7</v>
      </c>
      <c r="G46" s="98"/>
      <c r="H46" s="98"/>
      <c r="I46" s="98"/>
      <c r="J46" s="99">
        <f t="shared" si="0"/>
        <v>62.166666666666664</v>
      </c>
      <c r="K46" s="100">
        <f t="shared" si="1"/>
        <v>1.3190348525469169</v>
      </c>
      <c r="L46" s="145">
        <f t="shared" si="2"/>
        <v>4.890080428954423</v>
      </c>
    </row>
    <row r="47" spans="1:12" s="144" customFormat="1" ht="13.5" thickBot="1">
      <c r="A47" s="142" t="s">
        <v>152</v>
      </c>
      <c r="B47" s="136">
        <v>30</v>
      </c>
      <c r="C47" s="137">
        <v>82</v>
      </c>
      <c r="D47" s="138">
        <v>2</v>
      </c>
      <c r="E47" s="139"/>
      <c r="F47" s="139">
        <v>7</v>
      </c>
      <c r="G47" s="139"/>
      <c r="H47" s="139"/>
      <c r="I47" s="139"/>
      <c r="J47" s="140">
        <f t="shared" si="0"/>
        <v>49.733333333333334</v>
      </c>
      <c r="K47" s="141">
        <f t="shared" si="1"/>
        <v>1.648793565683646</v>
      </c>
      <c r="L47" s="159">
        <f t="shared" si="2"/>
        <v>6.112600536193029</v>
      </c>
    </row>
    <row r="48" spans="1:12" ht="12.75">
      <c r="A48" s="278" t="s">
        <v>117</v>
      </c>
      <c r="B48" s="87">
        <v>8</v>
      </c>
      <c r="C48" s="88">
        <v>55</v>
      </c>
      <c r="D48" s="284" t="s">
        <v>66</v>
      </c>
      <c r="E48" s="284">
        <v>198</v>
      </c>
      <c r="F48" s="284">
        <v>7</v>
      </c>
      <c r="G48" s="286">
        <v>4</v>
      </c>
      <c r="H48" s="90">
        <v>15</v>
      </c>
      <c r="I48" s="90">
        <v>7.6</v>
      </c>
      <c r="J48" s="91">
        <f t="shared" si="0"/>
        <v>186.5</v>
      </c>
      <c r="K48" s="92">
        <f>C48/J48</f>
        <v>0.2949061662198391</v>
      </c>
      <c r="L48" s="143">
        <f t="shared" si="2"/>
        <v>1.6300268096514745</v>
      </c>
    </row>
    <row r="49" spans="1:12" ht="12.75">
      <c r="A49" s="279"/>
      <c r="B49" s="95">
        <v>12</v>
      </c>
      <c r="C49" s="97" t="s">
        <v>15</v>
      </c>
      <c r="D49" s="280"/>
      <c r="E49" s="280"/>
      <c r="F49" s="280"/>
      <c r="G49" s="287"/>
      <c r="H49" s="281" t="s">
        <v>64</v>
      </c>
      <c r="I49" s="98"/>
      <c r="J49" s="99">
        <f t="shared" si="0"/>
        <v>124.33333333333333</v>
      </c>
      <c r="K49" s="282" t="s">
        <v>64</v>
      </c>
      <c r="L49" s="145">
        <f t="shared" si="2"/>
        <v>2.4450402144772116</v>
      </c>
    </row>
    <row r="50" spans="1:12" ht="12.75">
      <c r="A50" s="279"/>
      <c r="B50" s="95">
        <v>16</v>
      </c>
      <c r="C50" s="97" t="s">
        <v>15</v>
      </c>
      <c r="D50" s="280"/>
      <c r="E50" s="280"/>
      <c r="F50" s="280"/>
      <c r="G50" s="287"/>
      <c r="H50" s="281" t="s">
        <v>64</v>
      </c>
      <c r="I50" s="98"/>
      <c r="J50" s="99">
        <f t="shared" si="0"/>
        <v>93.25</v>
      </c>
      <c r="K50" s="282" t="s">
        <v>64</v>
      </c>
      <c r="L50" s="145">
        <f t="shared" si="2"/>
        <v>3.260053619302949</v>
      </c>
    </row>
    <row r="51" spans="1:12" ht="13.5" thickBot="1">
      <c r="A51" s="283"/>
      <c r="B51" s="136">
        <v>24</v>
      </c>
      <c r="C51" s="137">
        <v>40</v>
      </c>
      <c r="D51" s="285"/>
      <c r="E51" s="285"/>
      <c r="F51" s="285"/>
      <c r="G51" s="288"/>
      <c r="H51" s="139">
        <v>20</v>
      </c>
      <c r="I51" s="139">
        <v>16.7</v>
      </c>
      <c r="J51" s="140">
        <f t="shared" si="0"/>
        <v>62.166666666666664</v>
      </c>
      <c r="K51" s="141">
        <f>C51/J51</f>
        <v>0.6434316353887399</v>
      </c>
      <c r="L51" s="159">
        <f t="shared" si="2"/>
        <v>4.890080428954423</v>
      </c>
    </row>
  </sheetData>
  <mergeCells count="8">
    <mergeCell ref="J2:L2"/>
    <mergeCell ref="A2:A3"/>
    <mergeCell ref="B2:I2"/>
    <mergeCell ref="A48:A51"/>
    <mergeCell ref="D48:D51"/>
    <mergeCell ref="E48:E51"/>
    <mergeCell ref="F48:F51"/>
    <mergeCell ref="G48:G51"/>
  </mergeCells>
  <conditionalFormatting sqref="B4:L47 B52:L55 B48:C51 G48 H48:L51">
    <cfRule type="expression" priority="1" dxfId="0" stopIfTrue="1">
      <formula>IF($L4&gt;$K$1,TRUE,FALSE)</formula>
    </cfRule>
    <cfRule type="expression" priority="2" dxfId="1" stopIfTrue="1">
      <formula>IF($J4&gt;$L$1,TRUE,FALSE)</formula>
    </cfRule>
  </conditionalFormatting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 Guyot</dc:creator>
  <cp:keywords/>
  <dc:description/>
  <cp:lastModifiedBy>Etienne</cp:lastModifiedBy>
  <dcterms:created xsi:type="dcterms:W3CDTF">2006-12-09T11:27:50Z</dcterms:created>
  <dcterms:modified xsi:type="dcterms:W3CDTF">2012-03-12T06:24:30Z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